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ríjmy" sheetId="1" r:id="rId1"/>
    <sheet name="výdavky" sheetId="2" r:id="rId2"/>
    <sheet name="vysvetlivky" sheetId="3" r:id="rId3"/>
  </sheets>
  <definedNames>
    <definedName name="_xlnm.Print_Titles" localSheetId="1">'výdavky'!$3:$5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B83" authorId="0">
      <text>
        <r>
          <rPr>
            <b/>
            <sz val="8"/>
            <color indexed="9"/>
            <rFont val="Tahoma"/>
            <family val="2"/>
          </rPr>
          <t xml:space="preserve">o:
</t>
        </r>
      </text>
    </comment>
  </commentList>
</comments>
</file>

<file path=xl/sharedStrings.xml><?xml version="1.0" encoding="utf-8"?>
<sst xmlns="http://schemas.openxmlformats.org/spreadsheetml/2006/main" count="552" uniqueCount="292">
  <si>
    <t xml:space="preserve">Bežné príjmy </t>
  </si>
  <si>
    <t>Daňové príjmy - dane z príjmov, dane z majetku</t>
  </si>
  <si>
    <t>111 003</t>
  </si>
  <si>
    <t>Výnos dane z príjmov poukázaný územnej samospráve</t>
  </si>
  <si>
    <t>Daň z nehnuteľností</t>
  </si>
  <si>
    <t>daň z pozemkov</t>
  </si>
  <si>
    <t>daň zo stavieb</t>
  </si>
  <si>
    <t>daň  z bytov</t>
  </si>
  <si>
    <t>Daňové príjmy - dane za špecifické služby</t>
  </si>
  <si>
    <t>133 001</t>
  </si>
  <si>
    <t>Za psa</t>
  </si>
  <si>
    <t>133 003</t>
  </si>
  <si>
    <t>Za nevýherné hracie prístroje</t>
  </si>
  <si>
    <t>133 006</t>
  </si>
  <si>
    <t>Za ubytovanie</t>
  </si>
  <si>
    <t>133 012</t>
  </si>
  <si>
    <t>Za úžívanie verejného priestranstva</t>
  </si>
  <si>
    <t>133 013</t>
  </si>
  <si>
    <t>Za komunálne odpady a drobné stavebné odpady</t>
  </si>
  <si>
    <t>Za dobývací priestor</t>
  </si>
  <si>
    <t>Nedaňové príjmy - príjmy z podnikania a z vlastníctva majetku</t>
  </si>
  <si>
    <t>Dividendy</t>
  </si>
  <si>
    <t>Z prenajatých pozemkov</t>
  </si>
  <si>
    <t>Z prenajatých budov, priestorov, objektov</t>
  </si>
  <si>
    <t>Nedaňové príjmy - administratívne poplatky a iné poplatky a platby</t>
  </si>
  <si>
    <t>Ostatné poplatky</t>
  </si>
  <si>
    <t>Za porušenie predpisov</t>
  </si>
  <si>
    <t>poplatky za predaj výrobkov, tovarov</t>
  </si>
  <si>
    <t>poplatky za MŠ, opatr. službu</t>
  </si>
  <si>
    <t>poplatky za MŠ</t>
  </si>
  <si>
    <t>poplatky za opatr. službu</t>
  </si>
  <si>
    <t>za stravné</t>
  </si>
  <si>
    <t xml:space="preserve">Nedaňové príjmy - úroky z tuzemských úverov, pôžičiek, návr. fin. výpomocí, vkladov </t>
  </si>
  <si>
    <t>Úrok z úverov</t>
  </si>
  <si>
    <t>Úroky z vkladov</t>
  </si>
  <si>
    <t>Urok z FH</t>
  </si>
  <si>
    <t>Iné nedaňové príjmy</t>
  </si>
  <si>
    <t>Príjmy z náhrad poist. plnenia</t>
  </si>
  <si>
    <t>Príjmy z výťažkov z lotérií</t>
  </si>
  <si>
    <t xml:space="preserve">Vratky     </t>
  </si>
  <si>
    <t>292 019</t>
  </si>
  <si>
    <t xml:space="preserve">Z refundácie /41    </t>
  </si>
  <si>
    <t>Z refundácie /72</t>
  </si>
  <si>
    <t>Z refundácie / 111</t>
  </si>
  <si>
    <t>Príjmy z kurzového rozdielu</t>
  </si>
  <si>
    <t>Tuzemské bežné granty a transfery</t>
  </si>
  <si>
    <t>Tuzemské bežné granty / 72</t>
  </si>
  <si>
    <t>Granty na úhradu nákladov prenes. Výkonu/111</t>
  </si>
  <si>
    <t>Granty - UPSVaR / 1161</t>
  </si>
  <si>
    <t>Transfer zo ŠR / 11T1</t>
  </si>
  <si>
    <t xml:space="preserve">Revitalizácia </t>
  </si>
  <si>
    <t>Transfer zo ŠR / 11S1</t>
  </si>
  <si>
    <t>Transfer zo ŠR/ 11S2</t>
  </si>
  <si>
    <t>Bežné príjmy spolu:</t>
  </si>
  <si>
    <t>Príjmy z ostatných finančných operácií</t>
  </si>
  <si>
    <t>Zostatok z prostr. Predch. Rokov / 131B</t>
  </si>
  <si>
    <t>Zostatok z prostr. Predch. Rokov / 1319</t>
  </si>
  <si>
    <t>Zostatok z prostr. Predch. Rokov / 72</t>
  </si>
  <si>
    <t>od FO</t>
  </si>
  <si>
    <t>Presun prostriedkov z RF obce / 46</t>
  </si>
  <si>
    <t>Príjmové finančné operácie spolu:</t>
  </si>
  <si>
    <t>Kapitálové príjmy</t>
  </si>
  <si>
    <t xml:space="preserve">Príjem z predaja kapitál. Aktív </t>
  </si>
  <si>
    <t>Z predaja pozemkov, nehmotných aktív</t>
  </si>
  <si>
    <t>Tuzemské kapitálové granty / 11S1</t>
  </si>
  <si>
    <t>Tuzemské kapitálové granty / 11S2</t>
  </si>
  <si>
    <t>Kapitálové príjmy spolu:</t>
  </si>
  <si>
    <t xml:space="preserve">Kapitálové príjmy </t>
  </si>
  <si>
    <t>Príjmové finančné operácie</t>
  </si>
  <si>
    <t>Rozpočtové príjmy spolu</t>
  </si>
  <si>
    <t>Bežné výdavky</t>
  </si>
  <si>
    <t>Mzdy, platy, sl.príjmy a ost.osobné vyrovnania</t>
  </si>
  <si>
    <t>Poistné a príspevok do poisťovní</t>
  </si>
  <si>
    <t>Poistné do Všzp</t>
  </si>
  <si>
    <t>Poistné do Dôvery</t>
  </si>
  <si>
    <t>Nemocenské poistenie</t>
  </si>
  <si>
    <t>Starobné poistenie</t>
  </si>
  <si>
    <t>Úrazové poistenie</t>
  </si>
  <si>
    <t>Invalidné poistenie</t>
  </si>
  <si>
    <t>Poistenie v nezamestnanosti</t>
  </si>
  <si>
    <t>Poistenie do RF solidarity</t>
  </si>
  <si>
    <t>Doplnkové dôchodkové poistenie</t>
  </si>
  <si>
    <t>Tovary a služby</t>
  </si>
  <si>
    <t>631 001</t>
  </si>
  <si>
    <t>Cestovné náhrady</t>
  </si>
  <si>
    <t>Energie - plyn + elektrika</t>
  </si>
  <si>
    <t>Vodné, stočné</t>
  </si>
  <si>
    <t>Poštovné služby a telekomunikačné služby</t>
  </si>
  <si>
    <t>Intérierové vybavenie</t>
  </si>
  <si>
    <t>Výpočtovná technika</t>
  </si>
  <si>
    <t>Prevádzkové stroje, prístroje</t>
  </si>
  <si>
    <t xml:space="preserve">Všeobecný materiál </t>
  </si>
  <si>
    <t>Knihy, časopisy, noviny, učebnice, uč. pomôcky.....</t>
  </si>
  <si>
    <t>Pracovné odevy, obuv, prac. pomôcky</t>
  </si>
  <si>
    <t>Potraviny</t>
  </si>
  <si>
    <t>Reprezentačné</t>
  </si>
  <si>
    <t>634 001</t>
  </si>
  <si>
    <t>Palivo, mazivá, oleje, špeciálne kvapaliny</t>
  </si>
  <si>
    <t>Servis, údržba, opravy a výdavky s tým spojené</t>
  </si>
  <si>
    <t>Poistenie - doprava</t>
  </si>
  <si>
    <t>Prepravné a prenájom doprav.prostr.</t>
  </si>
  <si>
    <t>Karty, známky, poplatky</t>
  </si>
  <si>
    <t>Údržba výpočtovej techniky</t>
  </si>
  <si>
    <t>Údržba budov, priestorov</t>
  </si>
  <si>
    <t>Nájomné za prenájom špeciálnych strojov</t>
  </si>
  <si>
    <t>637 001</t>
  </si>
  <si>
    <t xml:space="preserve">Školenia, kurzy, semináre, </t>
  </si>
  <si>
    <t>Propagácia, reklama, inzercia</t>
  </si>
  <si>
    <t>Všeobecné služby</t>
  </si>
  <si>
    <t>Špeciálne služby</t>
  </si>
  <si>
    <t>Náhrady</t>
  </si>
  <si>
    <t>Štúdie, expertízy, posudky</t>
  </si>
  <si>
    <t>Poplatky a odvody</t>
  </si>
  <si>
    <t>Stravovanie</t>
  </si>
  <si>
    <t>Poistné (mimo dopravy)</t>
  </si>
  <si>
    <t>Prídel do sociálneho fondu</t>
  </si>
  <si>
    <t>Kolkové známky</t>
  </si>
  <si>
    <t>Odmeny a príspevky</t>
  </si>
  <si>
    <t>Odmeny pracovníkov mimopracovného pomeru</t>
  </si>
  <si>
    <t>Pokuty, penále</t>
  </si>
  <si>
    <t>Dane</t>
  </si>
  <si>
    <t>Bežné transfery</t>
  </si>
  <si>
    <t>BT obci okrem transferu</t>
  </si>
  <si>
    <t>Členské príspevky</t>
  </si>
  <si>
    <t>01.3.3 Iné všeobecné služby /matrika/</t>
  </si>
  <si>
    <t>Plat tarifný</t>
  </si>
  <si>
    <t>Energie</t>
  </si>
  <si>
    <t>Všeobecný materiál</t>
  </si>
  <si>
    <t>Školenia, kurzy, semináre</t>
  </si>
  <si>
    <t>01.6.0 Voľby</t>
  </si>
  <si>
    <t>Palivo, mazivá, oleje, špec. Kvapaliny</t>
  </si>
  <si>
    <t>Údržba budov, priestorov, objektov</t>
  </si>
  <si>
    <t>Odmeny pracovníkom mimopracovného pomeru</t>
  </si>
  <si>
    <t>Vratky</t>
  </si>
  <si>
    <t xml:space="preserve">01.7.0 Transakcie verejného dlhu </t>
  </si>
  <si>
    <t>Splácanie úrokov v tuzemsku</t>
  </si>
  <si>
    <t xml:space="preserve">Splácanie úrokov </t>
  </si>
  <si>
    <t>02.2.0 Civilná ochrana</t>
  </si>
  <si>
    <t>03.2.0 Ochrana pred požiarmi</t>
  </si>
  <si>
    <t>Rutinná a štandartná údržba</t>
  </si>
  <si>
    <t>04.1.2 Všeobecno-pracovná oblasť - aktivač.čin.</t>
  </si>
  <si>
    <t>11T1</t>
  </si>
  <si>
    <t>Poistné Dôvera</t>
  </si>
  <si>
    <t>04.4.3 Výstavba - Revitalizácia</t>
  </si>
  <si>
    <t>11S1</t>
  </si>
  <si>
    <t>11S2</t>
  </si>
  <si>
    <t>04.5.1 Cestná doprava</t>
  </si>
  <si>
    <t>Údržba ciest, chodníkov...</t>
  </si>
  <si>
    <t>Prenájom strojov</t>
  </si>
  <si>
    <t>05.1.0 Nakladanie s odpadmi</t>
  </si>
  <si>
    <t>Vývoz, uloženie, skládkovanie TKO</t>
  </si>
  <si>
    <t>05.2.0 Nakladanie s odpad.vodami</t>
  </si>
  <si>
    <t>Energie - elektrina</t>
  </si>
  <si>
    <t>Údržba ČOV</t>
  </si>
  <si>
    <t>06.2.0 Verejná zeleň</t>
  </si>
  <si>
    <t xml:space="preserve">Palivá </t>
  </si>
  <si>
    <t>Konkurzy, súťaže</t>
  </si>
  <si>
    <t>06.4.0 Verejné osvetlenie</t>
  </si>
  <si>
    <t>Všeobecný materiál - svetlá</t>
  </si>
  <si>
    <t>Údržba VO</t>
  </si>
  <si>
    <t xml:space="preserve">07.6.0 Zdravotníctvo inde neklasifikované </t>
  </si>
  <si>
    <t>Údržba budov</t>
  </si>
  <si>
    <t>08.1.0  Telovýchovná jednota</t>
  </si>
  <si>
    <t>Palivo</t>
  </si>
  <si>
    <t>Rutinná a štandardná údržba</t>
  </si>
  <si>
    <t>08.2.0.5 Knižnica</t>
  </si>
  <si>
    <t>Údržba</t>
  </si>
  <si>
    <t>08.2.0.9 Ostatné kultúrne služby vrátane kultúrnych domov</t>
  </si>
  <si>
    <t xml:space="preserve">Energie </t>
  </si>
  <si>
    <t>08.3.0 Vysielacie a vydavateľské služby</t>
  </si>
  <si>
    <t>Občasník</t>
  </si>
  <si>
    <t>Poplatky</t>
  </si>
  <si>
    <t>08.4.0 Náboženské a iné spoločenské služby</t>
  </si>
  <si>
    <t>09.1.1.1  Predškolská výchova s bežnou starostlivosťou</t>
  </si>
  <si>
    <t>Odmeny pracovníkov mimo prac.pomeru</t>
  </si>
  <si>
    <t>09.5.0.1  Školský klub detí</t>
  </si>
  <si>
    <t xml:space="preserve">09.6.0.1 Školská jedáleň </t>
  </si>
  <si>
    <t>Údržba výpočt.techniky</t>
  </si>
  <si>
    <t>10.2.0.2 Sociálne zabezpečenie</t>
  </si>
  <si>
    <t>Poistné Všzp</t>
  </si>
  <si>
    <t>10.6.0.0</t>
  </si>
  <si>
    <t>Byty</t>
  </si>
  <si>
    <t>Poistné</t>
  </si>
  <si>
    <t>09.1.2.1 Základná škola</t>
  </si>
  <si>
    <t>Bežné výdavky spolu:</t>
  </si>
  <si>
    <t>Kapitálové výdavky</t>
  </si>
  <si>
    <t xml:space="preserve">Dokončenie fasády OcÚ </t>
  </si>
  <si>
    <t>Nákup osobných automobilov</t>
  </si>
  <si>
    <t>Kosačka</t>
  </si>
  <si>
    <t>03.2.0 Požiarna ochrana</t>
  </si>
  <si>
    <t xml:space="preserve">Nákup špec. strojov, prístrojov </t>
  </si>
  <si>
    <t>Fasáda</t>
  </si>
  <si>
    <t>04.4.3 Výstavba</t>
  </si>
  <si>
    <t>Realizácia nových stavieb</t>
  </si>
  <si>
    <t xml:space="preserve">Rekonštrukcia a modernizácia stavieb </t>
  </si>
  <si>
    <t>4.5.1. Cestná doprava</t>
  </si>
  <si>
    <t>Rekonštrukcia a modernizácia stavieb</t>
  </si>
  <si>
    <t>05.1.0.</t>
  </si>
  <si>
    <t>Nakladanie s odpadmi</t>
  </si>
  <si>
    <t>Prípravná a projektová dokumentácia</t>
  </si>
  <si>
    <t xml:space="preserve">Rekonštrukcia, modernizácia - strecha ZŠ </t>
  </si>
  <si>
    <t>08.1.0 Telovýchovná jednota</t>
  </si>
  <si>
    <t xml:space="preserve">Rekonštrukcia TJ </t>
  </si>
  <si>
    <t>09.1.1.1</t>
  </si>
  <si>
    <t>Materská škola</t>
  </si>
  <si>
    <t>Lehátka</t>
  </si>
  <si>
    <t>Nákup prev. Strojov, prístrojov</t>
  </si>
  <si>
    <t>Kapitálové výdavky spolu:</t>
  </si>
  <si>
    <t>Výdavkové finančné operácie</t>
  </si>
  <si>
    <t>Splátka úveru</t>
  </si>
  <si>
    <t>Výdavkové finančné operácie spolu:</t>
  </si>
  <si>
    <t>Rozpočtové výdavky spolu</t>
  </si>
  <si>
    <t>Vyrovnanie kurzových rozdielov</t>
  </si>
  <si>
    <t>údržba budov priestorov a objektov</t>
  </si>
  <si>
    <t>údržba budov, priestorov a objektov</t>
  </si>
  <si>
    <t>údržba prevádzkových strojov, prístrojov tech. Zariadení</t>
  </si>
  <si>
    <t>špeciálne služby</t>
  </si>
  <si>
    <t>údržba prev. Strojov, prístrojv zariadení</t>
  </si>
  <si>
    <t>Prepravné a prenájom dopravných prostriedkov</t>
  </si>
  <si>
    <t>školenia, kurzy, semináre, porady, konferencie</t>
  </si>
  <si>
    <t>BT jednotlivcom</t>
  </si>
  <si>
    <t>Údržba prev. Strojov, prístrojov, zariadení</t>
  </si>
  <si>
    <t>Odmeny príspevky</t>
  </si>
  <si>
    <t xml:space="preserve">na poistenie do rezervného fondu solidarity </t>
  </si>
  <si>
    <t>na invalidné poistene</t>
  </si>
  <si>
    <t>poistné do VšZP</t>
  </si>
  <si>
    <t xml:space="preserve">Údržba zelene </t>
  </si>
  <si>
    <t>všeobecné služby</t>
  </si>
  <si>
    <t>01.1.1.6. Výdavky verejnej správy</t>
  </si>
  <si>
    <t>SP - starobné poistenie</t>
  </si>
  <si>
    <t>poistné do ostatných ZP</t>
  </si>
  <si>
    <t>SP nemocenské poistenie</t>
  </si>
  <si>
    <t>SP starobné poistenie</t>
  </si>
  <si>
    <t>Na úrazové poistenie</t>
  </si>
  <si>
    <t>Na invalidné poistenie</t>
  </si>
  <si>
    <t>Softvér</t>
  </si>
  <si>
    <t>vratky</t>
  </si>
  <si>
    <t>11H</t>
  </si>
  <si>
    <t>BT cirkvám, náboženským spoločnostiam a cirkev</t>
  </si>
  <si>
    <t>06.2.0.0.</t>
  </si>
  <si>
    <t>Verejná zeleň</t>
  </si>
  <si>
    <t>Nákup prev. Strojov, prístrojov zariadení</t>
  </si>
  <si>
    <t>06.4.0.0.</t>
  </si>
  <si>
    <t>Verejné osvetlenie</t>
  </si>
  <si>
    <t>prípravná a projektová dokumentácia</t>
  </si>
  <si>
    <t>Zostatok z prostr. Predch. Rokov 131C</t>
  </si>
  <si>
    <t>transfer zo ŠR okrem transferu na úhradu nákl. / 111</t>
  </si>
  <si>
    <t>Transfery z rozpočtu vyššieho územného celku</t>
  </si>
  <si>
    <t>´111</t>
  </si>
  <si>
    <t>Z dobropisov</t>
  </si>
  <si>
    <t xml:space="preserve">Transfery nefinančným subjektom </t>
  </si>
  <si>
    <t>Schvál. 2014</t>
  </si>
  <si>
    <t>Údržba prev.strojov, prístrojov</t>
  </si>
  <si>
    <t>Nákup pozemkov</t>
  </si>
  <si>
    <t>Položka</t>
  </si>
  <si>
    <t>Názov</t>
  </si>
  <si>
    <t>Výdavková časť</t>
  </si>
  <si>
    <t>poplatky za predaj výrobkov, tovarov /71</t>
  </si>
  <si>
    <t>Konkurze a súťaže</t>
  </si>
  <si>
    <t>Školenia</t>
  </si>
  <si>
    <t>projektová dokumentácia</t>
  </si>
  <si>
    <t>údržba budov, priestorov, objektov</t>
  </si>
  <si>
    <t>odmeny</t>
  </si>
  <si>
    <t>Mzdy, platy</t>
  </si>
  <si>
    <t>Odmeny</t>
  </si>
  <si>
    <t>Návrh 3. úpravy rozpočtu na rok 2014</t>
  </si>
  <si>
    <t>31.12.2012</t>
  </si>
  <si>
    <t>31.12.2013</t>
  </si>
  <si>
    <t>1. úprava 2014</t>
  </si>
  <si>
    <t>2. úprava 2014</t>
  </si>
  <si>
    <t>3. úprava 2014</t>
  </si>
  <si>
    <t>Ostatné nehmotné aktíva - územný plán</t>
  </si>
  <si>
    <t xml:space="preserve">Cestovné náhrady                                   </t>
  </si>
  <si>
    <t>po 2. úprave</t>
  </si>
  <si>
    <t>3. úprava</t>
  </si>
  <si>
    <t xml:space="preserve">Propagácia, reklama                     </t>
  </si>
  <si>
    <t xml:space="preserve">Všeobecný materiál                                 </t>
  </si>
  <si>
    <t xml:space="preserve">Energie                                     </t>
  </si>
  <si>
    <t xml:space="preserve">Všeobecné služby                      </t>
  </si>
  <si>
    <t xml:space="preserve">Energie                                              </t>
  </si>
  <si>
    <t xml:space="preserve">Knihy, časopisy                                         </t>
  </si>
  <si>
    <t>Príjmy - základná škola</t>
  </si>
  <si>
    <t>Príjmová časť</t>
  </si>
  <si>
    <t xml:space="preserve">Ostatné nehmotné aktíva </t>
  </si>
  <si>
    <t xml:space="preserve">(príjmy z prenajatých budov, </t>
  </si>
  <si>
    <t>bežné transfery - réžia ŠJ,</t>
  </si>
  <si>
    <t>poplatky - ŠKD,</t>
  </si>
  <si>
    <t>bežné granty - noviny SME)</t>
  </si>
  <si>
    <t>Výdavky - základná škola</t>
  </si>
  <si>
    <t>Bežné príjmy</t>
  </si>
  <si>
    <t>Základná škola</t>
  </si>
  <si>
    <t>Granty na úhradu nákladov prenes. výkonu/111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</si>
</sst>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#,##0.00\ [$€-41B];[Red]\-#,##0.00\ [$€-41B]"/>
    <numFmt numFmtId="197" formatCode="0.000"/>
    <numFmt numFmtId="198" formatCode="dd/mm/yyyy"/>
    <numFmt numFmtId="199" formatCode="#,##0.000"/>
    <numFmt numFmtId="200" formatCode="mmm\ dd"/>
    <numFmt numFmtId="201" formatCode="#,##0.00&quot; Sk&quot;;[Red]\-#,##0.00&quot; Sk&quot;"/>
    <numFmt numFmtId="202" formatCode="#,##0.0"/>
    <numFmt numFmtId="203" formatCode="0.0"/>
    <numFmt numFmtId="204" formatCode="[$-41B]d\.\ mmmm\ yyyy"/>
    <numFmt numFmtId="205" formatCode="#,##0.00;[Red]#,##0.00"/>
    <numFmt numFmtId="206" formatCode="0.00;[Red]0.00"/>
    <numFmt numFmtId="207" formatCode="#,##0\ [$€-1];[Red]\-#,##0\ [$€-1]"/>
    <numFmt numFmtId="208" formatCode="#,##0\ [$€-1]"/>
  </numFmts>
  <fonts count="32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u val="single"/>
      <sz val="12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u val="single"/>
      <sz val="12"/>
      <color indexed="36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9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40"/>
      <name val="Arial"/>
      <family val="2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double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double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thin"/>
      <bottom style="thin"/>
    </border>
    <border>
      <left style="double">
        <color indexed="63"/>
      </left>
      <right>
        <color indexed="63"/>
      </right>
      <top style="thin"/>
      <bottom style="thin"/>
    </border>
    <border>
      <left style="double"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double"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13" fillId="0" borderId="1" applyNumberFormat="0" applyFill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" fontId="3" fillId="0" borderId="0" applyFill="0" applyBorder="0" applyAlignment="0" applyProtection="0"/>
    <xf numFmtId="0" fontId="5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6" fillId="11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3" fillId="0" borderId="0">
      <alignment/>
      <protection/>
    </xf>
    <xf numFmtId="0" fontId="3" fillId="4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3" borderId="8" applyNumberFormat="0" applyAlignment="0" applyProtection="0"/>
    <xf numFmtId="0" fontId="17" fillId="2" borderId="8" applyNumberFormat="0" applyAlignment="0" applyProtection="0"/>
    <xf numFmtId="0" fontId="18" fillId="2" borderId="9" applyNumberFormat="0" applyAlignment="0" applyProtection="0"/>
    <xf numFmtId="0" fontId="19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</cellStyleXfs>
  <cellXfs count="520">
    <xf numFmtId="0" fontId="0" fillId="0" borderId="0" xfId="0" applyAlignment="1">
      <alignment/>
    </xf>
    <xf numFmtId="3" fontId="21" fillId="0" borderId="0" xfId="48" applyNumberFormat="1" applyFont="1" applyFill="1" applyBorder="1" applyAlignment="1">
      <alignment horizontal="left"/>
      <protection/>
    </xf>
    <xf numFmtId="0" fontId="21" fillId="0" borderId="0" xfId="48" applyFont="1" applyFill="1" applyBorder="1">
      <alignment/>
      <protection/>
    </xf>
    <xf numFmtId="3" fontId="22" fillId="0" borderId="0" xfId="48" applyNumberFormat="1" applyFont="1" applyFill="1" applyBorder="1">
      <alignment/>
      <protection/>
    </xf>
    <xf numFmtId="4" fontId="21" fillId="0" borderId="0" xfId="48" applyNumberFormat="1" applyFont="1" applyFill="1" applyBorder="1">
      <alignment/>
      <protection/>
    </xf>
    <xf numFmtId="0" fontId="21" fillId="0" borderId="0" xfId="48" applyFont="1" applyFill="1">
      <alignment/>
      <protection/>
    </xf>
    <xf numFmtId="0" fontId="21" fillId="17" borderId="10" xfId="48" applyFont="1" applyFill="1" applyBorder="1" applyAlignment="1">
      <alignment horizontal="left" vertical="center"/>
      <protection/>
    </xf>
    <xf numFmtId="0" fontId="22" fillId="18" borderId="11" xfId="48" applyFont="1" applyFill="1" applyBorder="1">
      <alignment/>
      <protection/>
    </xf>
    <xf numFmtId="3" fontId="22" fillId="0" borderId="11" xfId="48" applyNumberFormat="1" applyFont="1" applyFill="1" applyBorder="1">
      <alignment/>
      <protection/>
    </xf>
    <xf numFmtId="0" fontId="21" fillId="0" borderId="12" xfId="48" applyFont="1" applyBorder="1">
      <alignment/>
      <protection/>
    </xf>
    <xf numFmtId="0" fontId="21" fillId="0" borderId="11" xfId="48" applyFont="1" applyFill="1" applyBorder="1">
      <alignment/>
      <protection/>
    </xf>
    <xf numFmtId="0" fontId="22" fillId="0" borderId="11" xfId="48" applyFont="1" applyFill="1" applyBorder="1">
      <alignment/>
      <protection/>
    </xf>
    <xf numFmtId="3" fontId="21" fillId="0" borderId="11" xfId="48" applyNumberFormat="1" applyFont="1" applyFill="1" applyBorder="1">
      <alignment/>
      <protection/>
    </xf>
    <xf numFmtId="3" fontId="21" fillId="0" borderId="11" xfId="48" applyNumberFormat="1" applyFont="1" applyFill="1" applyBorder="1" applyAlignment="1">
      <alignment horizontal="left"/>
      <protection/>
    </xf>
    <xf numFmtId="3" fontId="21" fillId="0" borderId="0" xfId="48" applyNumberFormat="1" applyFont="1" applyFill="1" applyBorder="1">
      <alignment/>
      <protection/>
    </xf>
    <xf numFmtId="0" fontId="21" fillId="0" borderId="13" xfId="48" applyFont="1" applyFill="1" applyBorder="1">
      <alignment/>
      <protection/>
    </xf>
    <xf numFmtId="0" fontId="21" fillId="2" borderId="0" xfId="48" applyFont="1" applyFill="1">
      <alignment/>
      <protection/>
    </xf>
    <xf numFmtId="0" fontId="22" fillId="0" borderId="0" xfId="48" applyFont="1" applyFill="1">
      <alignment/>
      <protection/>
    </xf>
    <xf numFmtId="0" fontId="21" fillId="0" borderId="14" xfId="48" applyFont="1" applyBorder="1">
      <alignment/>
      <protection/>
    </xf>
    <xf numFmtId="0" fontId="21" fillId="0" borderId="11" xfId="48" applyFont="1" applyBorder="1">
      <alignment/>
      <protection/>
    </xf>
    <xf numFmtId="0" fontId="21" fillId="0" borderId="12" xfId="48" applyFont="1" applyFill="1" applyBorder="1">
      <alignment/>
      <protection/>
    </xf>
    <xf numFmtId="3" fontId="21" fillId="0" borderId="15" xfId="48" applyNumberFormat="1" applyFont="1" applyFill="1" applyBorder="1" applyAlignment="1">
      <alignment horizontal="left"/>
      <protection/>
    </xf>
    <xf numFmtId="0" fontId="21" fillId="0" borderId="15" xfId="48" applyFont="1" applyFill="1" applyBorder="1">
      <alignment/>
      <protection/>
    </xf>
    <xf numFmtId="3" fontId="21" fillId="0" borderId="15" xfId="48" applyNumberFormat="1" applyFont="1" applyFill="1" applyBorder="1">
      <alignment/>
      <protection/>
    </xf>
    <xf numFmtId="0" fontId="21" fillId="0" borderId="10" xfId="48" applyFont="1" applyFill="1" applyBorder="1">
      <alignment/>
      <protection/>
    </xf>
    <xf numFmtId="4" fontId="21" fillId="0" borderId="11" xfId="48" applyNumberFormat="1" applyFont="1" applyFill="1" applyBorder="1">
      <alignment/>
      <protection/>
    </xf>
    <xf numFmtId="3" fontId="22" fillId="0" borderId="10" xfId="48" applyNumberFormat="1" applyFont="1" applyFill="1" applyBorder="1">
      <alignment/>
      <protection/>
    </xf>
    <xf numFmtId="3" fontId="21" fillId="0" borderId="10" xfId="48" applyNumberFormat="1" applyFont="1" applyFill="1" applyBorder="1">
      <alignment/>
      <protection/>
    </xf>
    <xf numFmtId="0" fontId="21" fillId="0" borderId="0" xfId="48" applyFont="1" applyBorder="1">
      <alignment/>
      <protection/>
    </xf>
    <xf numFmtId="0" fontId="22" fillId="0" borderId="16" xfId="48" applyFont="1" applyFill="1" applyBorder="1">
      <alignment/>
      <protection/>
    </xf>
    <xf numFmtId="3" fontId="22" fillId="0" borderId="16" xfId="48" applyNumberFormat="1" applyFont="1" applyFill="1" applyBorder="1">
      <alignment/>
      <protection/>
    </xf>
    <xf numFmtId="3" fontId="21" fillId="0" borderId="16" xfId="48" applyNumberFormat="1" applyFont="1" applyFill="1" applyBorder="1">
      <alignment/>
      <protection/>
    </xf>
    <xf numFmtId="4" fontId="22" fillId="19" borderId="12" xfId="48" applyNumberFormat="1" applyFont="1" applyFill="1" applyBorder="1">
      <alignment/>
      <protection/>
    </xf>
    <xf numFmtId="3" fontId="22" fillId="19" borderId="12" xfId="48" applyNumberFormat="1" applyFont="1" applyFill="1" applyBorder="1">
      <alignment/>
      <protection/>
    </xf>
    <xf numFmtId="0" fontId="21" fillId="0" borderId="16" xfId="48" applyFont="1" applyFill="1" applyBorder="1">
      <alignment/>
      <protection/>
    </xf>
    <xf numFmtId="0" fontId="21" fillId="0" borderId="0" xfId="48" applyFont="1" applyFill="1" applyAlignment="1">
      <alignment horizontal="left"/>
      <protection/>
    </xf>
    <xf numFmtId="0" fontId="21" fillId="0" borderId="0" xfId="48" applyFont="1" applyFill="1" applyBorder="1" applyAlignment="1">
      <alignment wrapText="1"/>
      <protection/>
    </xf>
    <xf numFmtId="4" fontId="21" fillId="0" borderId="0" xfId="48" applyNumberFormat="1" applyFont="1" applyFill="1">
      <alignment/>
      <protection/>
    </xf>
    <xf numFmtId="0" fontId="21" fillId="0" borderId="0" xfId="48" applyFont="1" applyFill="1" applyBorder="1" applyAlignment="1">
      <alignment horizontal="left"/>
      <protection/>
    </xf>
    <xf numFmtId="0" fontId="21" fillId="0" borderId="17" xfId="48" applyFont="1" applyFill="1" applyBorder="1">
      <alignment/>
      <protection/>
    </xf>
    <xf numFmtId="0" fontId="22" fillId="17" borderId="14" xfId="48" applyFont="1" applyFill="1" applyBorder="1" applyAlignment="1">
      <alignment vertical="center"/>
      <protection/>
    </xf>
    <xf numFmtId="0" fontId="21" fillId="17" borderId="18" xfId="48" applyFont="1" applyFill="1" applyBorder="1" applyAlignment="1">
      <alignment vertical="center" wrapText="1"/>
      <protection/>
    </xf>
    <xf numFmtId="0" fontId="22" fillId="17" borderId="19" xfId="48" applyFont="1" applyFill="1" applyBorder="1" applyAlignment="1">
      <alignment horizontal="center" vertical="center" wrapText="1"/>
      <protection/>
    </xf>
    <xf numFmtId="0" fontId="22" fillId="17" borderId="20" xfId="48" applyFont="1" applyFill="1" applyBorder="1" applyAlignment="1">
      <alignment horizontal="center" vertical="center" wrapText="1"/>
      <protection/>
    </xf>
    <xf numFmtId="14" fontId="22" fillId="18" borderId="11" xfId="48" applyNumberFormat="1" applyFont="1" applyFill="1" applyBorder="1" applyAlignment="1">
      <alignment horizontal="center"/>
      <protection/>
    </xf>
    <xf numFmtId="0" fontId="22" fillId="18" borderId="12" xfId="48" applyFont="1" applyFill="1" applyBorder="1" applyAlignment="1">
      <alignment horizontal="center"/>
      <protection/>
    </xf>
    <xf numFmtId="0" fontId="21" fillId="0" borderId="13" xfId="48" applyFont="1" applyFill="1" applyBorder="1" applyAlignment="1">
      <alignment horizontal="left"/>
      <protection/>
    </xf>
    <xf numFmtId="0" fontId="21" fillId="0" borderId="13" xfId="48" applyFont="1" applyFill="1" applyBorder="1" applyAlignment="1">
      <alignment wrapText="1"/>
      <protection/>
    </xf>
    <xf numFmtId="4" fontId="21" fillId="0" borderId="13" xfId="48" applyNumberFormat="1" applyFont="1" applyFill="1" applyBorder="1">
      <alignment/>
      <protection/>
    </xf>
    <xf numFmtId="0" fontId="22" fillId="0" borderId="13" xfId="48" applyFont="1" applyFill="1" applyBorder="1">
      <alignment/>
      <protection/>
    </xf>
    <xf numFmtId="0" fontId="21" fillId="0" borderId="11" xfId="48" applyFont="1" applyFill="1" applyBorder="1" applyAlignment="1">
      <alignment horizontal="left"/>
      <protection/>
    </xf>
    <xf numFmtId="0" fontId="22" fillId="0" borderId="15" xfId="48" applyFont="1" applyFill="1" applyBorder="1">
      <alignment/>
      <protection/>
    </xf>
    <xf numFmtId="3" fontId="21" fillId="0" borderId="13" xfId="48" applyNumberFormat="1" applyFont="1" applyFill="1" applyBorder="1" applyAlignment="1">
      <alignment horizontal="left"/>
      <protection/>
    </xf>
    <xf numFmtId="3" fontId="21" fillId="0" borderId="13" xfId="48" applyNumberFormat="1" applyFont="1" applyFill="1" applyBorder="1">
      <alignment/>
      <protection/>
    </xf>
    <xf numFmtId="4" fontId="21" fillId="0" borderId="13" xfId="48" applyNumberFormat="1" applyFont="1" applyBorder="1">
      <alignment/>
      <protection/>
    </xf>
    <xf numFmtId="0" fontId="21" fillId="0" borderId="11" xfId="48" applyFont="1" applyFill="1" applyBorder="1" applyAlignment="1">
      <alignment wrapText="1"/>
      <protection/>
    </xf>
    <xf numFmtId="0" fontId="21" fillId="0" borderId="15" xfId="48" applyFont="1" applyFill="1" applyBorder="1" applyAlignment="1">
      <alignment wrapText="1"/>
      <protection/>
    </xf>
    <xf numFmtId="3" fontId="22" fillId="0" borderId="13" xfId="48" applyNumberFormat="1" applyFont="1" applyFill="1" applyBorder="1">
      <alignment/>
      <protection/>
    </xf>
    <xf numFmtId="0" fontId="22" fillId="0" borderId="11" xfId="48" applyFont="1" applyFill="1" applyBorder="1" applyAlignment="1">
      <alignment horizontal="left"/>
      <protection/>
    </xf>
    <xf numFmtId="3" fontId="22" fillId="0" borderId="11" xfId="48" applyNumberFormat="1" applyFont="1" applyFill="1" applyBorder="1" applyAlignment="1">
      <alignment horizontal="left"/>
      <protection/>
    </xf>
    <xf numFmtId="4" fontId="22" fillId="0" borderId="11" xfId="48" applyNumberFormat="1" applyFont="1" applyFill="1" applyBorder="1">
      <alignment/>
      <protection/>
    </xf>
    <xf numFmtId="0" fontId="21" fillId="0" borderId="15" xfId="48" applyFont="1" applyFill="1" applyBorder="1" applyAlignment="1">
      <alignment horizontal="left"/>
      <protection/>
    </xf>
    <xf numFmtId="4" fontId="21" fillId="0" borderId="16" xfId="48" applyNumberFormat="1" applyFont="1" applyFill="1" applyBorder="1">
      <alignment/>
      <protection/>
    </xf>
    <xf numFmtId="0" fontId="21" fillId="0" borderId="21" xfId="48" applyFont="1" applyFill="1" applyBorder="1">
      <alignment/>
      <protection/>
    </xf>
    <xf numFmtId="0" fontId="22" fillId="0" borderId="21" xfId="48" applyFont="1" applyFill="1" applyBorder="1">
      <alignment/>
      <protection/>
    </xf>
    <xf numFmtId="0" fontId="21" fillId="0" borderId="14" xfId="48" applyFont="1" applyFill="1" applyBorder="1">
      <alignment/>
      <protection/>
    </xf>
    <xf numFmtId="0" fontId="22" fillId="0" borderId="11" xfId="48" applyFont="1" applyFill="1" applyBorder="1" applyAlignment="1">
      <alignment horizontal="right"/>
      <protection/>
    </xf>
    <xf numFmtId="0" fontId="22" fillId="0" borderId="11" xfId="48" applyFont="1" applyBorder="1">
      <alignment/>
      <protection/>
    </xf>
    <xf numFmtId="3" fontId="21" fillId="0" borderId="11" xfId="48" applyNumberFormat="1" applyFont="1" applyBorder="1" applyAlignment="1">
      <alignment horizontal="left"/>
      <protection/>
    </xf>
    <xf numFmtId="4" fontId="21" fillId="0" borderId="11" xfId="48" applyNumberFormat="1" applyFont="1" applyBorder="1">
      <alignment/>
      <protection/>
    </xf>
    <xf numFmtId="0" fontId="22" fillId="0" borderId="11" xfId="48" applyFont="1" applyBorder="1" applyAlignment="1">
      <alignment horizontal="right"/>
      <protection/>
    </xf>
    <xf numFmtId="0" fontId="21" fillId="0" borderId="15" xfId="48" applyFont="1" applyBorder="1">
      <alignment/>
      <protection/>
    </xf>
    <xf numFmtId="0" fontId="21" fillId="0" borderId="13" xfId="48" applyFont="1" applyBorder="1">
      <alignment/>
      <protection/>
    </xf>
    <xf numFmtId="4" fontId="21" fillId="0" borderId="16" xfId="48" applyNumberFormat="1" applyFont="1" applyBorder="1">
      <alignment/>
      <protection/>
    </xf>
    <xf numFmtId="3" fontId="21" fillId="0" borderId="16" xfId="48" applyNumberFormat="1" applyFont="1" applyFill="1" applyBorder="1" applyAlignment="1">
      <alignment horizontal="left"/>
      <protection/>
    </xf>
    <xf numFmtId="0" fontId="21" fillId="0" borderId="16" xfId="48" applyFont="1" applyFill="1" applyBorder="1" applyAlignment="1">
      <alignment wrapText="1"/>
      <protection/>
    </xf>
    <xf numFmtId="3" fontId="21" fillId="0" borderId="22" xfId="48" applyNumberFormat="1" applyFont="1" applyFill="1" applyBorder="1" applyAlignment="1">
      <alignment horizontal="left"/>
      <protection/>
    </xf>
    <xf numFmtId="198" fontId="22" fillId="0" borderId="21" xfId="48" applyNumberFormat="1" applyFont="1" applyFill="1" applyBorder="1">
      <alignment/>
      <protection/>
    </xf>
    <xf numFmtId="3" fontId="21" fillId="0" borderId="0" xfId="48" applyNumberFormat="1" applyFont="1" applyFill="1">
      <alignment/>
      <protection/>
    </xf>
    <xf numFmtId="0" fontId="22" fillId="0" borderId="0" xfId="48" applyFont="1" applyFill="1" applyBorder="1">
      <alignment/>
      <protection/>
    </xf>
    <xf numFmtId="0" fontId="22" fillId="0" borderId="11" xfId="48" applyFont="1" applyFill="1" applyBorder="1" applyAlignment="1">
      <alignment wrapText="1"/>
      <protection/>
    </xf>
    <xf numFmtId="0" fontId="22" fillId="0" borderId="14" xfId="48" applyFont="1" applyFill="1" applyBorder="1">
      <alignment/>
      <protection/>
    </xf>
    <xf numFmtId="198" fontId="21" fillId="0" borderId="11" xfId="48" applyNumberFormat="1" applyFont="1" applyFill="1" applyBorder="1">
      <alignment/>
      <protection/>
    </xf>
    <xf numFmtId="4" fontId="22" fillId="0" borderId="11" xfId="48" applyNumberFormat="1" applyFont="1" applyBorder="1">
      <alignment/>
      <protection/>
    </xf>
    <xf numFmtId="198" fontId="22" fillId="0" borderId="11" xfId="48" applyNumberFormat="1" applyFont="1" applyFill="1" applyBorder="1">
      <alignment/>
      <protection/>
    </xf>
    <xf numFmtId="198" fontId="21" fillId="0" borderId="0" xfId="48" applyNumberFormat="1" applyFont="1" applyFill="1" applyBorder="1">
      <alignment/>
      <protection/>
    </xf>
    <xf numFmtId="4" fontId="21" fillId="0" borderId="11" xfId="36" applyNumberFormat="1" applyFont="1" applyFill="1" applyBorder="1" applyAlignment="1" applyProtection="1">
      <alignment horizontal="right"/>
      <protection/>
    </xf>
    <xf numFmtId="3" fontId="21" fillId="0" borderId="11" xfId="48" applyNumberFormat="1" applyFont="1" applyBorder="1">
      <alignment/>
      <protection/>
    </xf>
    <xf numFmtId="0" fontId="22" fillId="0" borderId="22" xfId="48" applyFont="1" applyFill="1" applyBorder="1">
      <alignment/>
      <protection/>
    </xf>
    <xf numFmtId="0" fontId="22" fillId="2" borderId="11" xfId="48" applyNumberFormat="1" applyFont="1" applyFill="1" applyBorder="1">
      <alignment/>
      <protection/>
    </xf>
    <xf numFmtId="3" fontId="21" fillId="2" borderId="11" xfId="48" applyNumberFormat="1" applyFont="1" applyFill="1" applyBorder="1">
      <alignment/>
      <protection/>
    </xf>
    <xf numFmtId="4" fontId="21" fillId="2" borderId="11" xfId="48" applyNumberFormat="1" applyFont="1" applyFill="1" applyBorder="1">
      <alignment/>
      <protection/>
    </xf>
    <xf numFmtId="0" fontId="21" fillId="2" borderId="0" xfId="48" applyFont="1" applyFill="1" applyBorder="1">
      <alignment/>
      <protection/>
    </xf>
    <xf numFmtId="0" fontId="21" fillId="2" borderId="11" xfId="48" applyFont="1" applyFill="1" applyBorder="1" applyAlignment="1">
      <alignment horizontal="left"/>
      <protection/>
    </xf>
    <xf numFmtId="0" fontId="21" fillId="20" borderId="23" xfId="48" applyFont="1" applyFill="1" applyBorder="1">
      <alignment/>
      <protection/>
    </xf>
    <xf numFmtId="0" fontId="21" fillId="0" borderId="24" xfId="48" applyFont="1" applyFill="1" applyBorder="1" applyAlignment="1">
      <alignment wrapText="1"/>
      <protection/>
    </xf>
    <xf numFmtId="4" fontId="21" fillId="0" borderId="10" xfId="48" applyNumberFormat="1" applyFont="1" applyBorder="1">
      <alignment/>
      <protection/>
    </xf>
    <xf numFmtId="0" fontId="22" fillId="17" borderId="11" xfId="48" applyFont="1" applyFill="1" applyBorder="1" applyAlignment="1">
      <alignment vertical="center"/>
      <protection/>
    </xf>
    <xf numFmtId="4" fontId="21" fillId="0" borderId="13" xfId="36" applyNumberFormat="1" applyFont="1" applyFill="1" applyBorder="1" applyAlignment="1" applyProtection="1">
      <alignment horizontal="right"/>
      <protection/>
    </xf>
    <xf numFmtId="0" fontId="22" fillId="19" borderId="14" xfId="48" applyFont="1" applyFill="1" applyBorder="1" applyAlignment="1">
      <alignment horizontal="left"/>
      <protection/>
    </xf>
    <xf numFmtId="0" fontId="21" fillId="19" borderId="10" xfId="48" applyFont="1" applyFill="1" applyBorder="1">
      <alignment/>
      <protection/>
    </xf>
    <xf numFmtId="3" fontId="22" fillId="19" borderId="18" xfId="48" applyNumberFormat="1" applyFont="1" applyFill="1" applyBorder="1">
      <alignment/>
      <protection/>
    </xf>
    <xf numFmtId="3" fontId="21" fillId="19" borderId="14" xfId="48" applyNumberFormat="1" applyFont="1" applyFill="1" applyBorder="1">
      <alignment/>
      <protection/>
    </xf>
    <xf numFmtId="0" fontId="22" fillId="0" borderId="12" xfId="48" applyFont="1" applyFill="1" applyBorder="1" applyAlignment="1">
      <alignment horizontal="left"/>
      <protection/>
    </xf>
    <xf numFmtId="0" fontId="22" fillId="21" borderId="0" xfId="48" applyFont="1" applyFill="1" applyBorder="1">
      <alignment/>
      <protection/>
    </xf>
    <xf numFmtId="0" fontId="21" fillId="17" borderId="25" xfId="48" applyFont="1" applyFill="1" applyBorder="1">
      <alignment/>
      <protection/>
    </xf>
    <xf numFmtId="4" fontId="21" fillId="0" borderId="0" xfId="36" applyNumberFormat="1" applyFont="1" applyFill="1" applyBorder="1" applyAlignment="1" applyProtection="1">
      <alignment wrapText="1"/>
      <protection/>
    </xf>
    <xf numFmtId="4" fontId="21" fillId="0" borderId="0" xfId="48" applyNumberFormat="1" applyFont="1" applyFill="1" applyBorder="1" applyAlignment="1">
      <alignment wrapText="1"/>
      <protection/>
    </xf>
    <xf numFmtId="0" fontId="21" fillId="0" borderId="0" xfId="48" applyFont="1" applyFill="1" applyAlignment="1">
      <alignment wrapText="1"/>
      <protection/>
    </xf>
    <xf numFmtId="0" fontId="22" fillId="19" borderId="11" xfId="48" applyFont="1" applyFill="1" applyBorder="1">
      <alignment/>
      <protection/>
    </xf>
    <xf numFmtId="14" fontId="22" fillId="18" borderId="12" xfId="48" applyNumberFormat="1" applyFont="1" applyFill="1" applyBorder="1" applyAlignment="1">
      <alignment horizontal="center"/>
      <protection/>
    </xf>
    <xf numFmtId="4" fontId="21" fillId="0" borderId="0" xfId="48" applyNumberFormat="1" applyFont="1" applyBorder="1">
      <alignment/>
      <protection/>
    </xf>
    <xf numFmtId="0" fontId="26" fillId="2" borderId="0" xfId="48" applyFont="1" applyFill="1">
      <alignment/>
      <protection/>
    </xf>
    <xf numFmtId="0" fontId="26" fillId="2" borderId="11" xfId="48" applyFont="1" applyFill="1" applyBorder="1" applyAlignment="1">
      <alignment wrapText="1"/>
      <protection/>
    </xf>
    <xf numFmtId="0" fontId="26" fillId="2" borderId="11" xfId="48" applyFont="1" applyFill="1" applyBorder="1">
      <alignment/>
      <protection/>
    </xf>
    <xf numFmtId="3" fontId="22" fillId="20" borderId="11" xfId="48" applyNumberFormat="1" applyFont="1" applyFill="1" applyBorder="1">
      <alignment/>
      <protection/>
    </xf>
    <xf numFmtId="3" fontId="21" fillId="0" borderId="10" xfId="48" applyNumberFormat="1" applyFont="1" applyFill="1" applyBorder="1" applyAlignment="1">
      <alignment horizontal="left"/>
      <protection/>
    </xf>
    <xf numFmtId="0" fontId="22" fillId="20" borderId="23" xfId="48" applyFont="1" applyFill="1" applyBorder="1">
      <alignment/>
      <protection/>
    </xf>
    <xf numFmtId="3" fontId="22" fillId="22" borderId="26" xfId="48" applyNumberFormat="1" applyFont="1" applyFill="1" applyBorder="1">
      <alignment/>
      <protection/>
    </xf>
    <xf numFmtId="3" fontId="22" fillId="22" borderId="27" xfId="48" applyNumberFormat="1" applyFont="1" applyFill="1" applyBorder="1">
      <alignment/>
      <protection/>
    </xf>
    <xf numFmtId="4" fontId="22" fillId="20" borderId="28" xfId="48" applyNumberFormat="1" applyFont="1" applyFill="1" applyBorder="1" applyAlignment="1">
      <alignment horizontal="right"/>
      <protection/>
    </xf>
    <xf numFmtId="3" fontId="22" fillId="20" borderId="14" xfId="48" applyNumberFormat="1" applyFont="1" applyFill="1" applyBorder="1">
      <alignment/>
      <protection/>
    </xf>
    <xf numFmtId="3" fontId="22" fillId="20" borderId="15" xfId="48" applyNumberFormat="1" applyFont="1" applyFill="1" applyBorder="1">
      <alignment/>
      <protection/>
    </xf>
    <xf numFmtId="4" fontId="22" fillId="0" borderId="11" xfId="48" applyNumberFormat="1" applyFont="1" applyBorder="1" applyAlignment="1">
      <alignment horizontal="right"/>
      <protection/>
    </xf>
    <xf numFmtId="3" fontId="22" fillId="0" borderId="11" xfId="48" applyNumberFormat="1" applyFont="1" applyBorder="1" applyAlignment="1">
      <alignment horizontal="right"/>
      <protection/>
    </xf>
    <xf numFmtId="3" fontId="22" fillId="0" borderId="11" xfId="48" applyNumberFormat="1" applyFont="1" applyBorder="1">
      <alignment/>
      <protection/>
    </xf>
    <xf numFmtId="4" fontId="21" fillId="0" borderId="11" xfId="48" applyNumberFormat="1" applyFont="1" applyBorder="1" applyAlignment="1">
      <alignment horizontal="right"/>
      <protection/>
    </xf>
    <xf numFmtId="4" fontId="21" fillId="0" borderId="11" xfId="48" applyNumberFormat="1" applyFont="1" applyFill="1" applyBorder="1" applyAlignment="1">
      <alignment horizontal="right"/>
      <protection/>
    </xf>
    <xf numFmtId="0" fontId="22" fillId="22" borderId="11" xfId="48" applyFont="1" applyFill="1" applyBorder="1">
      <alignment/>
      <protection/>
    </xf>
    <xf numFmtId="0" fontId="22" fillId="22" borderId="11" xfId="48" applyFont="1" applyFill="1" applyBorder="1" applyAlignment="1">
      <alignment horizontal="left"/>
      <protection/>
    </xf>
    <xf numFmtId="0" fontId="22" fillId="22" borderId="11" xfId="48" applyFont="1" applyFill="1" applyBorder="1" applyAlignment="1">
      <alignment wrapText="1"/>
      <protection/>
    </xf>
    <xf numFmtId="3" fontId="22" fillId="22" borderId="11" xfId="48" applyNumberFormat="1" applyFont="1" applyFill="1" applyBorder="1">
      <alignment/>
      <protection/>
    </xf>
    <xf numFmtId="4" fontId="22" fillId="20" borderId="11" xfId="48" applyNumberFormat="1" applyFont="1" applyFill="1" applyBorder="1">
      <alignment/>
      <protection/>
    </xf>
    <xf numFmtId="0" fontId="22" fillId="20" borderId="11" xfId="48" applyFont="1" applyFill="1" applyBorder="1">
      <alignment/>
      <protection/>
    </xf>
    <xf numFmtId="4" fontId="21" fillId="0" borderId="15" xfId="48" applyNumberFormat="1" applyFont="1" applyFill="1" applyBorder="1">
      <alignment/>
      <protection/>
    </xf>
    <xf numFmtId="4" fontId="21" fillId="0" borderId="10" xfId="48" applyNumberFormat="1" applyFont="1" applyFill="1" applyBorder="1">
      <alignment/>
      <protection/>
    </xf>
    <xf numFmtId="0" fontId="21" fillId="0" borderId="10" xfId="48" applyFont="1" applyBorder="1">
      <alignment/>
      <protection/>
    </xf>
    <xf numFmtId="4" fontId="22" fillId="20" borderId="21" xfId="48" applyNumberFormat="1" applyFont="1" applyFill="1" applyBorder="1">
      <alignment/>
      <protection/>
    </xf>
    <xf numFmtId="0" fontId="21" fillId="0" borderId="10" xfId="48" applyFont="1" applyFill="1" applyBorder="1" applyAlignment="1">
      <alignment wrapText="1"/>
      <protection/>
    </xf>
    <xf numFmtId="3" fontId="21" fillId="20" borderId="11" xfId="48" applyNumberFormat="1" applyFont="1" applyFill="1" applyBorder="1">
      <alignment/>
      <protection/>
    </xf>
    <xf numFmtId="3" fontId="26" fillId="2" borderId="11" xfId="48" applyNumberFormat="1" applyFont="1" applyFill="1" applyBorder="1" applyAlignment="1">
      <alignment horizontal="left"/>
      <protection/>
    </xf>
    <xf numFmtId="3" fontId="26" fillId="2" borderId="11" xfId="48" applyNumberFormat="1" applyFont="1" applyFill="1" applyBorder="1">
      <alignment/>
      <protection/>
    </xf>
    <xf numFmtId="4" fontId="26" fillId="2" borderId="11" xfId="48" applyNumberFormat="1" applyFont="1" applyFill="1" applyBorder="1">
      <alignment/>
      <protection/>
    </xf>
    <xf numFmtId="0" fontId="27" fillId="2" borderId="11" xfId="48" applyFont="1" applyFill="1" applyBorder="1">
      <alignment/>
      <protection/>
    </xf>
    <xf numFmtId="0" fontId="21" fillId="0" borderId="28" xfId="48" applyFont="1" applyFill="1" applyBorder="1">
      <alignment/>
      <protection/>
    </xf>
    <xf numFmtId="0" fontId="22" fillId="0" borderId="11" xfId="48" applyNumberFormat="1" applyFont="1" applyFill="1" applyBorder="1">
      <alignment/>
      <protection/>
    </xf>
    <xf numFmtId="0" fontId="22" fillId="22" borderId="11" xfId="48" applyNumberFormat="1" applyFont="1" applyFill="1" applyBorder="1">
      <alignment/>
      <protection/>
    </xf>
    <xf numFmtId="0" fontId="21" fillId="22" borderId="11" xfId="48" applyFont="1" applyFill="1" applyBorder="1" applyAlignment="1">
      <alignment horizontal="left"/>
      <protection/>
    </xf>
    <xf numFmtId="0" fontId="21" fillId="22" borderId="11" xfId="48" applyFont="1" applyFill="1" applyBorder="1" applyAlignment="1">
      <alignment wrapText="1"/>
      <protection/>
    </xf>
    <xf numFmtId="4" fontId="21" fillId="0" borderId="15" xfId="48" applyNumberFormat="1" applyFont="1" applyBorder="1">
      <alignment/>
      <protection/>
    </xf>
    <xf numFmtId="3" fontId="22" fillId="20" borderId="23" xfId="48" applyNumberFormat="1" applyFont="1" applyFill="1" applyBorder="1">
      <alignment/>
      <protection/>
    </xf>
    <xf numFmtId="4" fontId="21" fillId="0" borderId="10" xfId="48" applyNumberFormat="1" applyFont="1" applyFill="1" applyBorder="1" applyAlignment="1">
      <alignment horizontal="left"/>
      <protection/>
    </xf>
    <xf numFmtId="0" fontId="22" fillId="0" borderId="28" xfId="48" applyFont="1" applyFill="1" applyBorder="1">
      <alignment/>
      <protection/>
    </xf>
    <xf numFmtId="3" fontId="21" fillId="0" borderId="10" xfId="48" applyNumberFormat="1" applyFont="1" applyBorder="1" applyAlignment="1">
      <alignment horizontal="left"/>
      <protection/>
    </xf>
    <xf numFmtId="0" fontId="21" fillId="20" borderId="11" xfId="48" applyFont="1" applyFill="1" applyBorder="1">
      <alignment/>
      <protection/>
    </xf>
    <xf numFmtId="3" fontId="22" fillId="20" borderId="21" xfId="48" applyNumberFormat="1" applyFont="1" applyFill="1" applyBorder="1">
      <alignment/>
      <protection/>
    </xf>
    <xf numFmtId="3" fontId="22" fillId="0" borderId="15" xfId="48" applyNumberFormat="1" applyFont="1" applyFill="1" applyBorder="1">
      <alignment/>
      <protection/>
    </xf>
    <xf numFmtId="0" fontId="21" fillId="0" borderId="16" xfId="48" applyFont="1" applyBorder="1">
      <alignment/>
      <protection/>
    </xf>
    <xf numFmtId="0" fontId="22" fillId="22" borderId="12" xfId="48" applyFont="1" applyFill="1" applyBorder="1">
      <alignment/>
      <protection/>
    </xf>
    <xf numFmtId="0" fontId="22" fillId="22" borderId="13" xfId="48" applyFont="1" applyFill="1" applyBorder="1" applyAlignment="1">
      <alignment horizontal="left"/>
      <protection/>
    </xf>
    <xf numFmtId="0" fontId="21" fillId="22" borderId="13" xfId="48" applyFont="1" applyFill="1" applyBorder="1" applyAlignment="1">
      <alignment wrapText="1"/>
      <protection/>
    </xf>
    <xf numFmtId="3" fontId="22" fillId="22" borderId="29" xfId="48" applyNumberFormat="1" applyFont="1" applyFill="1" applyBorder="1">
      <alignment/>
      <protection/>
    </xf>
    <xf numFmtId="3" fontId="22" fillId="22" borderId="30" xfId="48" applyNumberFormat="1" applyFont="1" applyFill="1" applyBorder="1">
      <alignment/>
      <protection/>
    </xf>
    <xf numFmtId="200" fontId="22" fillId="23" borderId="11" xfId="48" applyNumberFormat="1" applyFont="1" applyFill="1" applyBorder="1">
      <alignment/>
      <protection/>
    </xf>
    <xf numFmtId="0" fontId="22" fillId="23" borderId="11" xfId="48" applyFont="1" applyFill="1" applyBorder="1">
      <alignment/>
      <protection/>
    </xf>
    <xf numFmtId="3" fontId="22" fillId="23" borderId="11" xfId="48" applyNumberFormat="1" applyFont="1" applyFill="1" applyBorder="1">
      <alignment/>
      <protection/>
    </xf>
    <xf numFmtId="3" fontId="22" fillId="20" borderId="11" xfId="48" applyNumberFormat="1" applyFont="1" applyFill="1" applyBorder="1" applyAlignment="1">
      <alignment horizontal="right"/>
      <protection/>
    </xf>
    <xf numFmtId="3" fontId="21" fillId="0" borderId="11" xfId="48" applyNumberFormat="1" applyFont="1" applyBorder="1" applyAlignment="1">
      <alignment horizontal="right"/>
      <protection/>
    </xf>
    <xf numFmtId="198" fontId="22" fillId="0" borderId="11" xfId="48" applyNumberFormat="1" applyFont="1" applyFill="1" applyBorder="1" applyAlignment="1">
      <alignment horizontal="right"/>
      <protection/>
    </xf>
    <xf numFmtId="0" fontId="21" fillId="0" borderId="11" xfId="48" applyFont="1" applyBorder="1" applyAlignment="1">
      <alignment horizontal="right"/>
      <protection/>
    </xf>
    <xf numFmtId="3" fontId="21" fillId="0" borderId="11" xfId="48" applyNumberFormat="1" applyFont="1" applyFill="1" applyBorder="1" applyAlignment="1">
      <alignment horizontal="right"/>
      <protection/>
    </xf>
    <xf numFmtId="0" fontId="21" fillId="0" borderId="11" xfId="48" applyFont="1" applyBorder="1" applyAlignment="1">
      <alignment horizontal="left"/>
      <protection/>
    </xf>
    <xf numFmtId="4" fontId="22" fillId="22" borderId="11" xfId="48" applyNumberFormat="1" applyFont="1" applyFill="1" applyBorder="1">
      <alignment/>
      <protection/>
    </xf>
    <xf numFmtId="0" fontId="21" fillId="0" borderId="0" xfId="48" applyFont="1" applyBorder="1" applyAlignment="1">
      <alignment horizontal="left"/>
      <protection/>
    </xf>
    <xf numFmtId="198" fontId="21" fillId="0" borderId="28" xfId="48" applyNumberFormat="1" applyFont="1" applyFill="1" applyBorder="1">
      <alignment/>
      <protection/>
    </xf>
    <xf numFmtId="198" fontId="22" fillId="20" borderId="11" xfId="48" applyNumberFormat="1" applyFont="1" applyFill="1" applyBorder="1">
      <alignment/>
      <protection/>
    </xf>
    <xf numFmtId="0" fontId="22" fillId="20" borderId="11" xfId="48" applyFont="1" applyFill="1" applyBorder="1" applyAlignment="1">
      <alignment horizontal="right"/>
      <protection/>
    </xf>
    <xf numFmtId="3" fontId="21" fillId="0" borderId="15" xfId="48" applyNumberFormat="1" applyFont="1" applyBorder="1">
      <alignment/>
      <protection/>
    </xf>
    <xf numFmtId="3" fontId="21" fillId="0" borderId="13" xfId="48" applyNumberFormat="1" applyFont="1" applyBorder="1">
      <alignment/>
      <protection/>
    </xf>
    <xf numFmtId="0" fontId="22" fillId="19" borderId="22" xfId="48" applyFont="1" applyFill="1" applyBorder="1">
      <alignment/>
      <protection/>
    </xf>
    <xf numFmtId="198" fontId="22" fillId="22" borderId="11" xfId="48" applyNumberFormat="1" applyFont="1" applyFill="1" applyBorder="1">
      <alignment/>
      <protection/>
    </xf>
    <xf numFmtId="0" fontId="22" fillId="0" borderId="15" xfId="48" applyFont="1" applyBorder="1" applyAlignment="1">
      <alignment horizontal="right"/>
      <protection/>
    </xf>
    <xf numFmtId="198" fontId="22" fillId="20" borderId="23" xfId="48" applyNumberFormat="1" applyFont="1" applyFill="1" applyBorder="1">
      <alignment/>
      <protection/>
    </xf>
    <xf numFmtId="4" fontId="22" fillId="20" borderId="23" xfId="48" applyNumberFormat="1" applyFont="1" applyFill="1" applyBorder="1">
      <alignment/>
      <protection/>
    </xf>
    <xf numFmtId="0" fontId="22" fillId="0" borderId="13" xfId="48" applyFont="1" applyBorder="1" applyAlignment="1">
      <alignment horizontal="right"/>
      <protection/>
    </xf>
    <xf numFmtId="0" fontId="22" fillId="2" borderId="15" xfId="48" applyNumberFormat="1" applyFont="1" applyFill="1" applyBorder="1">
      <alignment/>
      <protection/>
    </xf>
    <xf numFmtId="3" fontId="21" fillId="2" borderId="15" xfId="48" applyNumberFormat="1" applyFont="1" applyFill="1" applyBorder="1" applyAlignment="1">
      <alignment horizontal="left"/>
      <protection/>
    </xf>
    <xf numFmtId="3" fontId="21" fillId="2" borderId="15" xfId="48" applyNumberFormat="1" applyFont="1" applyFill="1" applyBorder="1">
      <alignment/>
      <protection/>
    </xf>
    <xf numFmtId="4" fontId="21" fillId="2" borderId="15" xfId="48" applyNumberFormat="1" applyFont="1" applyFill="1" applyBorder="1">
      <alignment/>
      <protection/>
    </xf>
    <xf numFmtId="3" fontId="21" fillId="20" borderId="23" xfId="48" applyNumberFormat="1" applyFont="1" applyFill="1" applyBorder="1">
      <alignment/>
      <protection/>
    </xf>
    <xf numFmtId="198" fontId="21" fillId="2" borderId="13" xfId="48" applyNumberFormat="1" applyFont="1" applyFill="1" applyBorder="1">
      <alignment/>
      <protection/>
    </xf>
    <xf numFmtId="0" fontId="21" fillId="2" borderId="13" xfId="48" applyFont="1" applyFill="1" applyBorder="1" applyAlignment="1">
      <alignment horizontal="left"/>
      <protection/>
    </xf>
    <xf numFmtId="3" fontId="21" fillId="2" borderId="13" xfId="48" applyNumberFormat="1" applyFont="1" applyFill="1" applyBorder="1">
      <alignment/>
      <protection/>
    </xf>
    <xf numFmtId="4" fontId="21" fillId="2" borderId="13" xfId="48" applyNumberFormat="1" applyFont="1" applyFill="1" applyBorder="1">
      <alignment/>
      <protection/>
    </xf>
    <xf numFmtId="0" fontId="21" fillId="2" borderId="15" xfId="48" applyFont="1" applyFill="1" applyBorder="1" applyAlignment="1">
      <alignment horizontal="left"/>
      <protection/>
    </xf>
    <xf numFmtId="198" fontId="22" fillId="22" borderId="23" xfId="48" applyNumberFormat="1" applyFont="1" applyFill="1" applyBorder="1">
      <alignment/>
      <protection/>
    </xf>
    <xf numFmtId="3" fontId="22" fillId="22" borderId="23" xfId="48" applyNumberFormat="1" applyFont="1" applyFill="1" applyBorder="1">
      <alignment/>
      <protection/>
    </xf>
    <xf numFmtId="0" fontId="22" fillId="0" borderId="15" xfId="48" applyFont="1" applyBorder="1">
      <alignment/>
      <protection/>
    </xf>
    <xf numFmtId="0" fontId="22" fillId="0" borderId="13" xfId="48" applyFont="1" applyBorder="1">
      <alignment/>
      <protection/>
    </xf>
    <xf numFmtId="0" fontId="22" fillId="22" borderId="23" xfId="48" applyFont="1" applyFill="1" applyBorder="1">
      <alignment/>
      <protection/>
    </xf>
    <xf numFmtId="0" fontId="22" fillId="2" borderId="10" xfId="48" applyNumberFormat="1" applyFont="1" applyFill="1" applyBorder="1">
      <alignment/>
      <protection/>
    </xf>
    <xf numFmtId="0" fontId="21" fillId="2" borderId="10" xfId="48" applyFont="1" applyFill="1" applyBorder="1" applyAlignment="1">
      <alignment horizontal="left"/>
      <protection/>
    </xf>
    <xf numFmtId="0" fontId="21" fillId="2" borderId="10" xfId="48" applyFont="1" applyFill="1" applyBorder="1" applyAlignment="1">
      <alignment wrapText="1"/>
      <protection/>
    </xf>
    <xf numFmtId="3" fontId="21" fillId="2" borderId="10" xfId="48" applyNumberFormat="1" applyFont="1" applyFill="1" applyBorder="1">
      <alignment/>
      <protection/>
    </xf>
    <xf numFmtId="4" fontId="21" fillId="2" borderId="10" xfId="48" applyNumberFormat="1" applyFont="1" applyFill="1" applyBorder="1">
      <alignment/>
      <protection/>
    </xf>
    <xf numFmtId="0" fontId="22" fillId="20" borderId="11" xfId="48" applyNumberFormat="1" applyFont="1" applyFill="1" applyBorder="1">
      <alignment/>
      <protection/>
    </xf>
    <xf numFmtId="4" fontId="21" fillId="20" borderId="11" xfId="48" applyNumberFormat="1" applyFont="1" applyFill="1" applyBorder="1">
      <alignment/>
      <protection/>
    </xf>
    <xf numFmtId="0" fontId="22" fillId="2" borderId="13" xfId="48" applyNumberFormat="1" applyFont="1" applyFill="1" applyBorder="1">
      <alignment/>
      <protection/>
    </xf>
    <xf numFmtId="0" fontId="23" fillId="24" borderId="11" xfId="48" applyFont="1" applyFill="1" applyBorder="1">
      <alignment/>
      <protection/>
    </xf>
    <xf numFmtId="3" fontId="23" fillId="24" borderId="11" xfId="48" applyNumberFormat="1" applyFont="1" applyFill="1" applyBorder="1">
      <alignment/>
      <protection/>
    </xf>
    <xf numFmtId="0" fontId="23" fillId="21" borderId="11" xfId="48" applyFont="1" applyFill="1" applyBorder="1" applyAlignment="1">
      <alignment horizontal="left"/>
      <protection/>
    </xf>
    <xf numFmtId="0" fontId="24" fillId="21" borderId="11" xfId="48" applyFont="1" applyFill="1" applyBorder="1">
      <alignment/>
      <protection/>
    </xf>
    <xf numFmtId="3" fontId="23" fillId="21" borderId="11" xfId="48" applyNumberFormat="1" applyFont="1" applyFill="1" applyBorder="1">
      <alignment/>
      <protection/>
    </xf>
    <xf numFmtId="4" fontId="23" fillId="25" borderId="11" xfId="48" applyNumberFormat="1" applyFont="1" applyFill="1" applyBorder="1" applyAlignment="1">
      <alignment horizontal="right"/>
      <protection/>
    </xf>
    <xf numFmtId="3" fontId="23" fillId="12" borderId="11" xfId="48" applyNumberFormat="1" applyFont="1" applyFill="1" applyBorder="1">
      <alignment/>
      <protection/>
    </xf>
    <xf numFmtId="0" fontId="24" fillId="0" borderId="0" xfId="48" applyFont="1" applyFill="1">
      <alignment/>
      <protection/>
    </xf>
    <xf numFmtId="4" fontId="23" fillId="21" borderId="11" xfId="48" applyNumberFormat="1" applyFont="1" applyFill="1" applyBorder="1" applyAlignment="1">
      <alignment horizontal="right"/>
      <protection/>
    </xf>
    <xf numFmtId="4" fontId="23" fillId="21" borderId="15" xfId="48" applyNumberFormat="1" applyFont="1" applyFill="1" applyBorder="1" applyAlignment="1">
      <alignment horizontal="right"/>
      <protection/>
    </xf>
    <xf numFmtId="3" fontId="23" fillId="12" borderId="15" xfId="48" applyNumberFormat="1" applyFont="1" applyFill="1" applyBorder="1">
      <alignment/>
      <protection/>
    </xf>
    <xf numFmtId="0" fontId="23" fillId="0" borderId="12" xfId="48" applyFont="1" applyFill="1" applyBorder="1" applyAlignment="1">
      <alignment horizontal="left"/>
      <protection/>
    </xf>
    <xf numFmtId="0" fontId="24" fillId="0" borderId="13" xfId="48" applyFont="1" applyFill="1" applyBorder="1">
      <alignment/>
      <protection/>
    </xf>
    <xf numFmtId="3" fontId="23" fillId="0" borderId="13" xfId="48" applyNumberFormat="1" applyFont="1" applyFill="1" applyBorder="1">
      <alignment/>
      <protection/>
    </xf>
    <xf numFmtId="4" fontId="23" fillId="0" borderId="13" xfId="48" applyNumberFormat="1" applyFont="1" applyFill="1" applyBorder="1" applyAlignment="1">
      <alignment horizontal="right"/>
      <protection/>
    </xf>
    <xf numFmtId="4" fontId="23" fillId="0" borderId="10" xfId="48" applyNumberFormat="1" applyFont="1" applyFill="1" applyBorder="1" applyAlignment="1">
      <alignment horizontal="right"/>
      <protection/>
    </xf>
    <xf numFmtId="0" fontId="24" fillId="0" borderId="10" xfId="48" applyFont="1" applyFill="1" applyBorder="1">
      <alignment/>
      <protection/>
    </xf>
    <xf numFmtId="0" fontId="23" fillId="17" borderId="31" xfId="48" applyFont="1" applyFill="1" applyBorder="1" applyAlignment="1">
      <alignment horizontal="left"/>
      <protection/>
    </xf>
    <xf numFmtId="0" fontId="24" fillId="17" borderId="32" xfId="48" applyFont="1" applyFill="1" applyBorder="1">
      <alignment/>
      <protection/>
    </xf>
    <xf numFmtId="3" fontId="23" fillId="17" borderId="33" xfId="48" applyNumberFormat="1" applyFont="1" applyFill="1" applyBorder="1">
      <alignment/>
      <protection/>
    </xf>
    <xf numFmtId="4" fontId="23" fillId="17" borderId="21" xfId="48" applyNumberFormat="1" applyFont="1" applyFill="1" applyBorder="1" applyAlignment="1">
      <alignment horizontal="right"/>
      <protection/>
    </xf>
    <xf numFmtId="4" fontId="23" fillId="17" borderId="11" xfId="48" applyNumberFormat="1" applyFont="1" applyFill="1" applyBorder="1" applyAlignment="1">
      <alignment horizontal="right"/>
      <protection/>
    </xf>
    <xf numFmtId="3" fontId="23" fillId="18" borderId="11" xfId="48" applyNumberFormat="1" applyFont="1" applyFill="1" applyBorder="1">
      <alignment/>
      <protection/>
    </xf>
    <xf numFmtId="0" fontId="24" fillId="0" borderId="0" xfId="48" applyFont="1" applyFill="1" applyBorder="1" applyAlignment="1">
      <alignment horizontal="left"/>
      <protection/>
    </xf>
    <xf numFmtId="0" fontId="24" fillId="0" borderId="0" xfId="48" applyFont="1" applyFill="1" applyBorder="1">
      <alignment/>
      <protection/>
    </xf>
    <xf numFmtId="4" fontId="24" fillId="0" borderId="0" xfId="48" applyNumberFormat="1" applyFont="1" applyFill="1" applyBorder="1">
      <alignment/>
      <protection/>
    </xf>
    <xf numFmtId="0" fontId="23" fillId="0" borderId="0" xfId="48" applyFont="1" applyFill="1" applyBorder="1" applyAlignment="1">
      <alignment horizontal="center"/>
      <protection/>
    </xf>
    <xf numFmtId="0" fontId="24" fillId="0" borderId="34" xfId="48" applyFont="1" applyFill="1" applyBorder="1">
      <alignment/>
      <protection/>
    </xf>
    <xf numFmtId="0" fontId="24" fillId="0" borderId="25" xfId="48" applyFont="1" applyFill="1" applyBorder="1">
      <alignment/>
      <protection/>
    </xf>
    <xf numFmtId="3" fontId="24" fillId="0" borderId="0" xfId="48" applyNumberFormat="1" applyFont="1" applyFill="1" applyBorder="1" applyAlignment="1">
      <alignment horizontal="left"/>
      <protection/>
    </xf>
    <xf numFmtId="0" fontId="28" fillId="0" borderId="0" xfId="48" applyFont="1" applyFill="1">
      <alignment/>
      <protection/>
    </xf>
    <xf numFmtId="0" fontId="23" fillId="17" borderId="11" xfId="48" applyFont="1" applyFill="1" applyBorder="1" applyAlignment="1">
      <alignment horizontal="left" vertical="center"/>
      <protection/>
    </xf>
    <xf numFmtId="0" fontId="24" fillId="17" borderId="11" xfId="48" applyFont="1" applyFill="1" applyBorder="1" applyAlignment="1">
      <alignment horizontal="left" vertical="center"/>
      <protection/>
    </xf>
    <xf numFmtId="0" fontId="23" fillId="17" borderId="11" xfId="48" applyFont="1" applyFill="1" applyBorder="1" applyAlignment="1">
      <alignment horizontal="center" vertical="center" wrapText="1"/>
      <protection/>
    </xf>
    <xf numFmtId="14" fontId="23" fillId="18" borderId="11" xfId="48" applyNumberFormat="1" applyFont="1" applyFill="1" applyBorder="1" applyAlignment="1">
      <alignment horizontal="center"/>
      <protection/>
    </xf>
    <xf numFmtId="0" fontId="23" fillId="18" borderId="11" xfId="48" applyFont="1" applyFill="1" applyBorder="1">
      <alignment/>
      <protection/>
    </xf>
    <xf numFmtId="0" fontId="23" fillId="22" borderId="11" xfId="48" applyFont="1" applyFill="1" applyBorder="1" applyAlignment="1">
      <alignment horizontal="left"/>
      <protection/>
    </xf>
    <xf numFmtId="0" fontId="24" fillId="22" borderId="11" xfId="48" applyFont="1" applyFill="1" applyBorder="1">
      <alignment/>
      <protection/>
    </xf>
    <xf numFmtId="3" fontId="23" fillId="22" borderId="11" xfId="48" applyNumberFormat="1" applyFont="1" applyFill="1" applyBorder="1">
      <alignment/>
      <protection/>
    </xf>
    <xf numFmtId="4" fontId="23" fillId="22" borderId="11" xfId="48" applyNumberFormat="1" applyFont="1" applyFill="1" applyBorder="1" applyAlignment="1">
      <alignment horizontal="right"/>
      <protection/>
    </xf>
    <xf numFmtId="3" fontId="23" fillId="20" borderId="11" xfId="48" applyNumberFormat="1" applyFont="1" applyFill="1" applyBorder="1">
      <alignment/>
      <protection/>
    </xf>
    <xf numFmtId="49" fontId="23" fillId="0" borderId="11" xfId="48" applyNumberFormat="1" applyFont="1" applyFill="1" applyBorder="1" applyAlignment="1">
      <alignment horizontal="left"/>
      <protection/>
    </xf>
    <xf numFmtId="0" fontId="23" fillId="0" borderId="11" xfId="48" applyFont="1" applyFill="1" applyBorder="1">
      <alignment/>
      <protection/>
    </xf>
    <xf numFmtId="3" fontId="23" fillId="0" borderId="11" xfId="48" applyNumberFormat="1" applyFont="1" applyFill="1" applyBorder="1">
      <alignment/>
      <protection/>
    </xf>
    <xf numFmtId="4" fontId="23" fillId="0" borderId="11" xfId="48" applyNumberFormat="1" applyFont="1" applyFill="1" applyBorder="1" applyAlignment="1">
      <alignment horizontal="right"/>
      <protection/>
    </xf>
    <xf numFmtId="3" fontId="23" fillId="0" borderId="11" xfId="48" applyNumberFormat="1" applyFont="1" applyBorder="1">
      <alignment/>
      <protection/>
    </xf>
    <xf numFmtId="3" fontId="23" fillId="0" borderId="11" xfId="48" applyNumberFormat="1" applyFont="1" applyFill="1" applyBorder="1" applyAlignment="1">
      <alignment horizontal="left"/>
      <protection/>
    </xf>
    <xf numFmtId="3" fontId="24" fillId="0" borderId="11" xfId="48" applyNumberFormat="1" applyFont="1" applyFill="1" applyBorder="1" applyAlignment="1">
      <alignment horizontal="left"/>
      <protection/>
    </xf>
    <xf numFmtId="0" fontId="24" fillId="0" borderId="11" xfId="48" applyFont="1" applyFill="1" applyBorder="1">
      <alignment/>
      <protection/>
    </xf>
    <xf numFmtId="3" fontId="24" fillId="0" borderId="11" xfId="48" applyNumberFormat="1" applyFont="1" applyFill="1" applyBorder="1">
      <alignment/>
      <protection/>
    </xf>
    <xf numFmtId="4" fontId="24" fillId="0" borderId="11" xfId="48" applyNumberFormat="1" applyFont="1" applyFill="1" applyBorder="1" applyAlignment="1">
      <alignment horizontal="right"/>
      <protection/>
    </xf>
    <xf numFmtId="3" fontId="24" fillId="0" borderId="11" xfId="48" applyNumberFormat="1" applyFont="1" applyBorder="1">
      <alignment/>
      <protection/>
    </xf>
    <xf numFmtId="3" fontId="24" fillId="0" borderId="15" xfId="48" applyNumberFormat="1" applyFont="1" applyFill="1" applyBorder="1" applyAlignment="1">
      <alignment horizontal="left"/>
      <protection/>
    </xf>
    <xf numFmtId="0" fontId="24" fillId="0" borderId="15" xfId="48" applyFont="1" applyFill="1" applyBorder="1">
      <alignment/>
      <protection/>
    </xf>
    <xf numFmtId="3" fontId="24" fillId="0" borderId="15" xfId="48" applyNumberFormat="1" applyFont="1" applyFill="1" applyBorder="1">
      <alignment/>
      <protection/>
    </xf>
    <xf numFmtId="4" fontId="24" fillId="0" borderId="15" xfId="48" applyNumberFormat="1" applyFont="1" applyFill="1" applyBorder="1" applyAlignment="1">
      <alignment horizontal="right"/>
      <protection/>
    </xf>
    <xf numFmtId="0" fontId="24" fillId="0" borderId="15" xfId="48" applyFont="1" applyBorder="1">
      <alignment/>
      <protection/>
    </xf>
    <xf numFmtId="3" fontId="24" fillId="0" borderId="13" xfId="48" applyNumberFormat="1" applyFont="1" applyFill="1" applyBorder="1" applyAlignment="1">
      <alignment horizontal="left"/>
      <protection/>
    </xf>
    <xf numFmtId="3" fontId="24" fillId="0" borderId="13" xfId="48" applyNumberFormat="1" applyFont="1" applyFill="1" applyBorder="1">
      <alignment/>
      <protection/>
    </xf>
    <xf numFmtId="4" fontId="24" fillId="0" borderId="13" xfId="48" applyNumberFormat="1" applyFont="1" applyFill="1" applyBorder="1" applyAlignment="1">
      <alignment horizontal="right"/>
      <protection/>
    </xf>
    <xf numFmtId="0" fontId="23" fillId="22" borderId="23" xfId="48" applyFont="1" applyFill="1" applyBorder="1" applyAlignment="1">
      <alignment horizontal="left"/>
      <protection/>
    </xf>
    <xf numFmtId="0" fontId="23" fillId="22" borderId="23" xfId="48" applyFont="1" applyFill="1" applyBorder="1">
      <alignment/>
      <protection/>
    </xf>
    <xf numFmtId="3" fontId="23" fillId="22" borderId="23" xfId="48" applyNumberFormat="1" applyFont="1" applyFill="1" applyBorder="1">
      <alignment/>
      <protection/>
    </xf>
    <xf numFmtId="4" fontId="23" fillId="22" borderId="23" xfId="48" applyNumberFormat="1" applyFont="1" applyFill="1" applyBorder="1" applyAlignment="1">
      <alignment horizontal="right"/>
      <protection/>
    </xf>
    <xf numFmtId="0" fontId="23" fillId="20" borderId="23" xfId="48" applyFont="1" applyFill="1" applyBorder="1">
      <alignment/>
      <protection/>
    </xf>
    <xf numFmtId="49" fontId="24" fillId="0" borderId="11" xfId="48" applyNumberFormat="1" applyFont="1" applyFill="1" applyBorder="1" applyAlignment="1">
      <alignment horizontal="left"/>
      <protection/>
    </xf>
    <xf numFmtId="0" fontId="24" fillId="0" borderId="11" xfId="48" applyFont="1" applyBorder="1">
      <alignment/>
      <protection/>
    </xf>
    <xf numFmtId="3" fontId="23" fillId="22" borderId="23" xfId="48" applyNumberFormat="1" applyFont="1" applyFill="1" applyBorder="1" applyAlignment="1">
      <alignment horizontal="right"/>
      <protection/>
    </xf>
    <xf numFmtId="3" fontId="23" fillId="20" borderId="23" xfId="48" applyNumberFormat="1" applyFont="1" applyFill="1" applyBorder="1">
      <alignment/>
      <protection/>
    </xf>
    <xf numFmtId="3" fontId="23" fillId="0" borderId="11" xfId="48" applyNumberFormat="1" applyFont="1" applyFill="1" applyBorder="1" applyAlignment="1">
      <alignment horizontal="right"/>
      <protection/>
    </xf>
    <xf numFmtId="0" fontId="24" fillId="0" borderId="13" xfId="48" applyFont="1" applyFill="1" applyBorder="1" applyAlignment="1">
      <alignment horizontal="left"/>
      <protection/>
    </xf>
    <xf numFmtId="0" fontId="24" fillId="22" borderId="23" xfId="48" applyFont="1" applyFill="1" applyBorder="1">
      <alignment/>
      <protection/>
    </xf>
    <xf numFmtId="0" fontId="24" fillId="26" borderId="11" xfId="48" applyFont="1" applyFill="1" applyBorder="1" applyAlignment="1">
      <alignment horizontal="left"/>
      <protection/>
    </xf>
    <xf numFmtId="0" fontId="24" fillId="26" borderId="11" xfId="48" applyFont="1" applyFill="1" applyBorder="1">
      <alignment/>
      <protection/>
    </xf>
    <xf numFmtId="3" fontId="24" fillId="26" borderId="11" xfId="48" applyNumberFormat="1" applyFont="1" applyFill="1" applyBorder="1">
      <alignment/>
      <protection/>
    </xf>
    <xf numFmtId="4" fontId="24" fillId="26" borderId="11" xfId="48" applyNumberFormat="1" applyFont="1" applyFill="1" applyBorder="1" applyAlignment="1">
      <alignment horizontal="right"/>
      <protection/>
    </xf>
    <xf numFmtId="0" fontId="24" fillId="2" borderId="11" xfId="48" applyFont="1" applyFill="1" applyBorder="1">
      <alignment/>
      <protection/>
    </xf>
    <xf numFmtId="0" fontId="24" fillId="2" borderId="0" xfId="48" applyFont="1" applyFill="1">
      <alignment/>
      <protection/>
    </xf>
    <xf numFmtId="0" fontId="24" fillId="0" borderId="11" xfId="48" applyFont="1" applyFill="1" applyBorder="1" applyAlignment="1">
      <alignment horizontal="left"/>
      <protection/>
    </xf>
    <xf numFmtId="0" fontId="23" fillId="0" borderId="0" xfId="48" applyFont="1" applyFill="1">
      <alignment/>
      <protection/>
    </xf>
    <xf numFmtId="0" fontId="24" fillId="0" borderId="15" xfId="48" applyFont="1" applyFill="1" applyBorder="1" applyAlignment="1">
      <alignment horizontal="left"/>
      <protection/>
    </xf>
    <xf numFmtId="0" fontId="24" fillId="0" borderId="13" xfId="48" applyFont="1" applyBorder="1">
      <alignment/>
      <protection/>
    </xf>
    <xf numFmtId="4" fontId="23" fillId="22" borderId="23" xfId="48" applyNumberFormat="1" applyFont="1" applyFill="1" applyBorder="1" applyAlignment="1">
      <alignment/>
      <protection/>
    </xf>
    <xf numFmtId="4" fontId="24" fillId="0" borderId="11" xfId="48" applyNumberFormat="1" applyFont="1" applyFill="1" applyBorder="1" applyAlignment="1">
      <alignment/>
      <protection/>
    </xf>
    <xf numFmtId="4" fontId="24" fillId="0" borderId="11" xfId="48" applyNumberFormat="1" applyFont="1" applyFill="1" applyBorder="1">
      <alignment/>
      <protection/>
    </xf>
    <xf numFmtId="4" fontId="24" fillId="0" borderId="11" xfId="48" applyNumberFormat="1" applyFont="1" applyFill="1" applyBorder="1" applyAlignment="1">
      <alignment wrapText="1"/>
      <protection/>
    </xf>
    <xf numFmtId="0" fontId="23" fillId="24" borderId="11" xfId="48" applyFont="1" applyFill="1" applyBorder="1" applyAlignment="1">
      <alignment horizontal="left"/>
      <protection/>
    </xf>
    <xf numFmtId="4" fontId="23" fillId="24" borderId="11" xfId="48" applyNumberFormat="1" applyFont="1" applyFill="1" applyBorder="1" applyAlignment="1">
      <alignment/>
      <protection/>
    </xf>
    <xf numFmtId="3" fontId="23" fillId="19" borderId="11" xfId="48" applyNumberFormat="1" applyFont="1" applyFill="1" applyBorder="1">
      <alignment/>
      <protection/>
    </xf>
    <xf numFmtId="0" fontId="23" fillId="0" borderId="10" xfId="48" applyFont="1" applyFill="1" applyBorder="1" applyAlignment="1">
      <alignment horizontal="left"/>
      <protection/>
    </xf>
    <xf numFmtId="0" fontId="23" fillId="0" borderId="10" xfId="48" applyFont="1" applyFill="1" applyBorder="1">
      <alignment/>
      <protection/>
    </xf>
    <xf numFmtId="3" fontId="23" fillId="0" borderId="10" xfId="48" applyNumberFormat="1" applyFont="1" applyFill="1" applyBorder="1">
      <alignment/>
      <protection/>
    </xf>
    <xf numFmtId="4" fontId="24" fillId="0" borderId="10" xfId="48" applyNumberFormat="1" applyFont="1" applyFill="1" applyBorder="1" applyAlignment="1">
      <alignment/>
      <protection/>
    </xf>
    <xf numFmtId="0" fontId="24" fillId="0" borderId="10" xfId="48" applyFont="1" applyBorder="1">
      <alignment/>
      <protection/>
    </xf>
    <xf numFmtId="0" fontId="23" fillId="0" borderId="16" xfId="48" applyFont="1" applyFill="1" applyBorder="1" applyAlignment="1">
      <alignment horizontal="left"/>
      <protection/>
    </xf>
    <xf numFmtId="0" fontId="23" fillId="0" borderId="16" xfId="48" applyFont="1" applyFill="1" applyBorder="1">
      <alignment/>
      <protection/>
    </xf>
    <xf numFmtId="3" fontId="23" fillId="0" borderId="16" xfId="48" applyNumberFormat="1" applyFont="1" applyFill="1" applyBorder="1">
      <alignment/>
      <protection/>
    </xf>
    <xf numFmtId="4" fontId="24" fillId="0" borderId="16" xfId="48" applyNumberFormat="1" applyFont="1" applyFill="1" applyBorder="1" applyAlignment="1">
      <alignment/>
      <protection/>
    </xf>
    <xf numFmtId="0" fontId="24" fillId="0" borderId="16" xfId="48" applyFont="1" applyBorder="1">
      <alignment/>
      <protection/>
    </xf>
    <xf numFmtId="0" fontId="23" fillId="27" borderId="23" xfId="48" applyFont="1" applyFill="1" applyBorder="1" applyAlignment="1">
      <alignment horizontal="left"/>
      <protection/>
    </xf>
    <xf numFmtId="0" fontId="24" fillId="27" borderId="23" xfId="48" applyFont="1" applyFill="1" applyBorder="1">
      <alignment/>
      <protection/>
    </xf>
    <xf numFmtId="3" fontId="23" fillId="27" borderId="23" xfId="48" applyNumberFormat="1" applyFont="1" applyFill="1" applyBorder="1">
      <alignment/>
      <protection/>
    </xf>
    <xf numFmtId="4" fontId="23" fillId="27" borderId="23" xfId="48" applyNumberFormat="1" applyFont="1" applyFill="1" applyBorder="1" applyAlignment="1">
      <alignment horizontal="center"/>
      <protection/>
    </xf>
    <xf numFmtId="0" fontId="23" fillId="18" borderId="23" xfId="48" applyFont="1" applyFill="1" applyBorder="1">
      <alignment/>
      <protection/>
    </xf>
    <xf numFmtId="0" fontId="24" fillId="24" borderId="11" xfId="48" applyFont="1" applyFill="1" applyBorder="1">
      <alignment/>
      <protection/>
    </xf>
    <xf numFmtId="4" fontId="23" fillId="19" borderId="11" xfId="48" applyNumberFormat="1" applyFont="1" applyFill="1" applyBorder="1">
      <alignment/>
      <protection/>
    </xf>
    <xf numFmtId="0" fontId="23" fillId="0" borderId="14" xfId="48" applyFont="1" applyFill="1" applyBorder="1" applyAlignment="1">
      <alignment horizontal="left"/>
      <protection/>
    </xf>
    <xf numFmtId="4" fontId="23" fillId="0" borderId="10" xfId="48" applyNumberFormat="1" applyFont="1" applyFill="1" applyBorder="1" applyAlignment="1">
      <alignment/>
      <protection/>
    </xf>
    <xf numFmtId="4" fontId="23" fillId="0" borderId="0" xfId="48" applyNumberFormat="1" applyFont="1" applyFill="1" applyBorder="1" applyAlignment="1">
      <alignment/>
      <protection/>
    </xf>
    <xf numFmtId="0" fontId="24" fillId="0" borderId="0" xfId="48" applyFont="1" applyBorder="1">
      <alignment/>
      <protection/>
    </xf>
    <xf numFmtId="0" fontId="23" fillId="18" borderId="11" xfId="48" applyFont="1" applyFill="1" applyBorder="1" applyAlignment="1">
      <alignment horizontal="left"/>
      <protection/>
    </xf>
    <xf numFmtId="0" fontId="24" fillId="18" borderId="11" xfId="48" applyFont="1" applyFill="1" applyBorder="1">
      <alignment/>
      <protection/>
    </xf>
    <xf numFmtId="4" fontId="23" fillId="27" borderId="11" xfId="48" applyNumberFormat="1" applyFont="1" applyFill="1" applyBorder="1" applyAlignment="1">
      <alignment horizontal="center"/>
      <protection/>
    </xf>
    <xf numFmtId="0" fontId="24" fillId="0" borderId="12" xfId="48" applyFont="1" applyFill="1" applyBorder="1">
      <alignment/>
      <protection/>
    </xf>
    <xf numFmtId="4" fontId="24" fillId="0" borderId="0" xfId="48" applyNumberFormat="1" applyFont="1" applyFill="1" applyBorder="1" applyAlignment="1">
      <alignment horizontal="right"/>
      <protection/>
    </xf>
    <xf numFmtId="0" fontId="24" fillId="0" borderId="0" xfId="48" applyFont="1" applyFill="1" applyAlignment="1">
      <alignment horizontal="left"/>
      <protection/>
    </xf>
    <xf numFmtId="4" fontId="24" fillId="0" borderId="0" xfId="48" applyNumberFormat="1" applyFont="1" applyFill="1" applyAlignment="1">
      <alignment horizontal="right"/>
      <protection/>
    </xf>
    <xf numFmtId="4" fontId="24" fillId="0" borderId="0" xfId="48" applyNumberFormat="1" applyFont="1" applyFill="1">
      <alignment/>
      <protection/>
    </xf>
    <xf numFmtId="0" fontId="22" fillId="18" borderId="11" xfId="48" applyFont="1" applyFill="1" applyBorder="1" applyAlignment="1">
      <alignment horizontal="center"/>
      <protection/>
    </xf>
    <xf numFmtId="198" fontId="22" fillId="22" borderId="30" xfId="48" applyNumberFormat="1" applyFont="1" applyFill="1" applyBorder="1">
      <alignment/>
      <protection/>
    </xf>
    <xf numFmtId="0" fontId="22" fillId="22" borderId="35" xfId="48" applyFont="1" applyFill="1" applyBorder="1" applyAlignment="1">
      <alignment wrapText="1"/>
      <protection/>
    </xf>
    <xf numFmtId="0" fontId="22" fillId="22" borderId="12" xfId="48" applyFont="1" applyFill="1" applyBorder="1" applyAlignment="1">
      <alignment horizontal="left"/>
      <protection/>
    </xf>
    <xf numFmtId="0" fontId="22" fillId="22" borderId="13" xfId="48" applyFont="1" applyFill="1" applyBorder="1" applyAlignment="1">
      <alignment wrapText="1"/>
      <protection/>
    </xf>
    <xf numFmtId="3" fontId="22" fillId="22" borderId="36" xfId="48" applyNumberFormat="1" applyFont="1" applyFill="1" applyBorder="1">
      <alignment/>
      <protection/>
    </xf>
    <xf numFmtId="0" fontId="22" fillId="0" borderId="23" xfId="48" applyFont="1" applyFill="1" applyBorder="1" applyAlignment="1">
      <alignment wrapText="1"/>
      <protection/>
    </xf>
    <xf numFmtId="3" fontId="21" fillId="20" borderId="12" xfId="48" applyNumberFormat="1" applyFont="1" applyFill="1" applyBorder="1" applyAlignment="1">
      <alignment horizontal="left"/>
      <protection/>
    </xf>
    <xf numFmtId="0" fontId="21" fillId="20" borderId="13" xfId="48" applyFont="1" applyFill="1" applyBorder="1" applyAlignment="1">
      <alignment wrapText="1"/>
      <protection/>
    </xf>
    <xf numFmtId="3" fontId="21" fillId="20" borderId="36" xfId="48" applyNumberFormat="1" applyFont="1" applyFill="1" applyBorder="1">
      <alignment/>
      <protection/>
    </xf>
    <xf numFmtId="0" fontId="26" fillId="2" borderId="23" xfId="48" applyFont="1" applyFill="1" applyBorder="1" applyAlignment="1">
      <alignment wrapText="1"/>
      <protection/>
    </xf>
    <xf numFmtId="0" fontId="21" fillId="22" borderId="12" xfId="48" applyFont="1" applyFill="1" applyBorder="1" applyAlignment="1">
      <alignment horizontal="left"/>
      <protection/>
    </xf>
    <xf numFmtId="0" fontId="21" fillId="20" borderId="12" xfId="48" applyFont="1" applyFill="1" applyBorder="1" applyAlignment="1">
      <alignment horizontal="left"/>
      <protection/>
    </xf>
    <xf numFmtId="0" fontId="21" fillId="0" borderId="23" xfId="48" applyFont="1" applyFill="1" applyBorder="1" applyAlignment="1">
      <alignment wrapText="1"/>
      <protection/>
    </xf>
    <xf numFmtId="0" fontId="22" fillId="0" borderId="23" xfId="48" applyFont="1" applyFill="1" applyBorder="1">
      <alignment/>
      <protection/>
    </xf>
    <xf numFmtId="0" fontId="21" fillId="20" borderId="12" xfId="48" applyFont="1" applyFill="1" applyBorder="1">
      <alignment/>
      <protection/>
    </xf>
    <xf numFmtId="0" fontId="21" fillId="20" borderId="13" xfId="48" applyFont="1" applyFill="1" applyBorder="1">
      <alignment/>
      <protection/>
    </xf>
    <xf numFmtId="0" fontId="21" fillId="20" borderId="36" xfId="48" applyFont="1" applyFill="1" applyBorder="1">
      <alignment/>
      <protection/>
    </xf>
    <xf numFmtId="3" fontId="21" fillId="23" borderId="12" xfId="48" applyNumberFormat="1" applyFont="1" applyFill="1" applyBorder="1" applyAlignment="1">
      <alignment horizontal="left"/>
      <protection/>
    </xf>
    <xf numFmtId="0" fontId="21" fillId="23" borderId="13" xfId="48" applyFont="1" applyFill="1" applyBorder="1" applyAlignment="1">
      <alignment wrapText="1"/>
      <protection/>
    </xf>
    <xf numFmtId="3" fontId="22" fillId="23" borderId="12" xfId="48" applyNumberFormat="1" applyFont="1" applyFill="1" applyBorder="1" applyAlignment="1">
      <alignment horizontal="left"/>
      <protection/>
    </xf>
    <xf numFmtId="0" fontId="22" fillId="23" borderId="13" xfId="48" applyFont="1" applyFill="1" applyBorder="1">
      <alignment/>
      <protection/>
    </xf>
    <xf numFmtId="3" fontId="22" fillId="23" borderId="36" xfId="48" applyNumberFormat="1" applyFont="1" applyFill="1" applyBorder="1">
      <alignment/>
      <protection/>
    </xf>
    <xf numFmtId="0" fontId="21" fillId="23" borderId="12" xfId="48" applyFont="1" applyFill="1" applyBorder="1" applyAlignment="1">
      <alignment horizontal="left"/>
      <protection/>
    </xf>
    <xf numFmtId="0" fontId="21" fillId="23" borderId="36" xfId="48" applyFont="1" applyFill="1" applyBorder="1">
      <alignment/>
      <protection/>
    </xf>
    <xf numFmtId="0" fontId="22" fillId="20" borderId="12" xfId="48" applyFont="1" applyFill="1" applyBorder="1" applyAlignment="1">
      <alignment horizontal="left"/>
      <protection/>
    </xf>
    <xf numFmtId="0" fontId="21" fillId="0" borderId="23" xfId="48" applyFont="1" applyFill="1" applyBorder="1">
      <alignment/>
      <protection/>
    </xf>
    <xf numFmtId="0" fontId="22" fillId="24" borderId="37" xfId="48" applyFont="1" applyFill="1" applyBorder="1">
      <alignment/>
      <protection/>
    </xf>
    <xf numFmtId="0" fontId="21" fillId="24" borderId="0" xfId="48" applyFont="1" applyFill="1" applyBorder="1" applyAlignment="1">
      <alignment horizontal="left"/>
      <protection/>
    </xf>
    <xf numFmtId="0" fontId="22" fillId="24" borderId="0" xfId="48" applyFont="1" applyFill="1" applyBorder="1" applyAlignment="1">
      <alignment wrapText="1"/>
      <protection/>
    </xf>
    <xf numFmtId="3" fontId="22" fillId="24" borderId="26" xfId="48" applyNumberFormat="1" applyFont="1" applyFill="1" applyBorder="1">
      <alignment/>
      <protection/>
    </xf>
    <xf numFmtId="3" fontId="22" fillId="24" borderId="27" xfId="48" applyNumberFormat="1" applyFont="1" applyFill="1" applyBorder="1">
      <alignment/>
      <protection/>
    </xf>
    <xf numFmtId="4" fontId="22" fillId="19" borderId="28" xfId="48" applyNumberFormat="1" applyFont="1" applyFill="1" applyBorder="1">
      <alignment/>
      <protection/>
    </xf>
    <xf numFmtId="3" fontId="22" fillId="19" borderId="28" xfId="48" applyNumberFormat="1" applyFont="1" applyFill="1" applyBorder="1">
      <alignment/>
      <protection/>
    </xf>
    <xf numFmtId="0" fontId="22" fillId="0" borderId="38" xfId="48" applyFont="1" applyFill="1" applyBorder="1">
      <alignment/>
      <protection/>
    </xf>
    <xf numFmtId="0" fontId="21" fillId="0" borderId="34" xfId="48" applyFont="1" applyFill="1" applyBorder="1" applyAlignment="1">
      <alignment horizontal="left"/>
      <protection/>
    </xf>
    <xf numFmtId="0" fontId="22" fillId="0" borderId="10" xfId="48" applyFont="1" applyFill="1" applyBorder="1" applyAlignment="1">
      <alignment wrapText="1"/>
      <protection/>
    </xf>
    <xf numFmtId="0" fontId="22" fillId="17" borderId="12" xfId="48" applyFont="1" applyFill="1" applyBorder="1" applyAlignment="1">
      <alignment horizontal="left" vertical="center"/>
      <protection/>
    </xf>
    <xf numFmtId="0" fontId="21" fillId="17" borderId="10" xfId="48" applyFont="1" applyFill="1" applyBorder="1" applyAlignment="1">
      <alignment vertical="center" wrapText="1"/>
      <protection/>
    </xf>
    <xf numFmtId="0" fontId="22" fillId="17" borderId="13" xfId="48" applyFont="1" applyFill="1" applyBorder="1" applyAlignment="1">
      <alignment horizontal="center" vertical="center" wrapText="1"/>
      <protection/>
    </xf>
    <xf numFmtId="4" fontId="22" fillId="17" borderId="13" xfId="36" applyNumberFormat="1" applyFont="1" applyFill="1" applyBorder="1" applyAlignment="1" applyProtection="1">
      <alignment horizontal="center"/>
      <protection/>
    </xf>
    <xf numFmtId="0" fontId="22" fillId="18" borderId="13" xfId="48" applyFont="1" applyFill="1" applyBorder="1">
      <alignment/>
      <protection/>
    </xf>
    <xf numFmtId="0" fontId="21" fillId="18" borderId="13" xfId="48" applyFont="1" applyFill="1" applyBorder="1">
      <alignment/>
      <protection/>
    </xf>
    <xf numFmtId="3" fontId="22" fillId="22" borderId="39" xfId="48" applyNumberFormat="1" applyFont="1" applyFill="1" applyBorder="1">
      <alignment/>
      <protection/>
    </xf>
    <xf numFmtId="4" fontId="22" fillId="23" borderId="23" xfId="36" applyNumberFormat="1" applyFont="1" applyFill="1" applyBorder="1" applyAlignment="1" applyProtection="1">
      <alignment horizontal="right"/>
      <protection/>
    </xf>
    <xf numFmtId="0" fontId="22" fillId="20" borderId="21" xfId="48" applyFont="1" applyFill="1" applyBorder="1" applyAlignment="1">
      <alignment horizontal="left"/>
      <protection/>
    </xf>
    <xf numFmtId="3" fontId="22" fillId="20" borderId="39" xfId="48" applyNumberFormat="1" applyFont="1" applyFill="1" applyBorder="1">
      <alignment/>
      <protection/>
    </xf>
    <xf numFmtId="3" fontId="22" fillId="20" borderId="36" xfId="48" applyNumberFormat="1" applyFont="1" applyFill="1" applyBorder="1">
      <alignment/>
      <protection/>
    </xf>
    <xf numFmtId="0" fontId="21" fillId="0" borderId="23" xfId="48" applyFont="1" applyBorder="1">
      <alignment/>
      <protection/>
    </xf>
    <xf numFmtId="0" fontId="21" fillId="2" borderId="22" xfId="48" applyFont="1" applyFill="1" applyBorder="1" applyAlignment="1">
      <alignment wrapText="1"/>
      <protection/>
    </xf>
    <xf numFmtId="0" fontId="22" fillId="20" borderId="13" xfId="48" applyFont="1" applyFill="1" applyBorder="1" applyAlignment="1">
      <alignment wrapText="1"/>
      <protection/>
    </xf>
    <xf numFmtId="3" fontId="21" fillId="20" borderId="39" xfId="48" applyNumberFormat="1" applyFont="1" applyFill="1" applyBorder="1">
      <alignment/>
      <protection/>
    </xf>
    <xf numFmtId="0" fontId="21" fillId="2" borderId="23" xfId="48" applyFont="1" applyFill="1" applyBorder="1" applyAlignment="1">
      <alignment wrapText="1"/>
      <protection/>
    </xf>
    <xf numFmtId="0" fontId="22" fillId="22" borderId="21" xfId="48" applyFont="1" applyFill="1" applyBorder="1" applyAlignment="1">
      <alignment horizontal="left"/>
      <protection/>
    </xf>
    <xf numFmtId="0" fontId="21" fillId="20" borderId="21" xfId="48" applyFont="1" applyFill="1" applyBorder="1" applyAlignment="1">
      <alignment horizontal="left"/>
      <protection/>
    </xf>
    <xf numFmtId="0" fontId="21" fillId="20" borderId="39" xfId="48" applyFont="1" applyFill="1" applyBorder="1">
      <alignment/>
      <protection/>
    </xf>
    <xf numFmtId="0" fontId="21" fillId="0" borderId="22" xfId="48" applyFont="1" applyFill="1" applyBorder="1" applyAlignment="1">
      <alignment wrapText="1"/>
      <protection/>
    </xf>
    <xf numFmtId="0" fontId="21" fillId="22" borderId="21" xfId="48" applyFont="1" applyFill="1" applyBorder="1" applyAlignment="1">
      <alignment horizontal="left"/>
      <protection/>
    </xf>
    <xf numFmtId="0" fontId="22" fillId="21" borderId="21" xfId="48" applyFont="1" applyFill="1" applyBorder="1" applyAlignment="1">
      <alignment horizontal="left"/>
      <protection/>
    </xf>
    <xf numFmtId="0" fontId="22" fillId="21" borderId="16" xfId="48" applyFont="1" applyFill="1" applyBorder="1">
      <alignment/>
      <protection/>
    </xf>
    <xf numFmtId="3" fontId="22" fillId="21" borderId="39" xfId="48" applyNumberFormat="1" applyFont="1" applyFill="1" applyBorder="1">
      <alignment/>
      <protection/>
    </xf>
    <xf numFmtId="3" fontId="22" fillId="21" borderId="40" xfId="48" applyNumberFormat="1" applyFont="1" applyFill="1" applyBorder="1">
      <alignment/>
      <protection/>
    </xf>
    <xf numFmtId="3" fontId="22" fillId="21" borderId="33" xfId="48" applyNumberFormat="1" applyFont="1" applyFill="1" applyBorder="1">
      <alignment/>
      <protection/>
    </xf>
    <xf numFmtId="4" fontId="22" fillId="12" borderId="21" xfId="48" applyNumberFormat="1" applyFont="1" applyFill="1" applyBorder="1">
      <alignment/>
      <protection/>
    </xf>
    <xf numFmtId="3" fontId="22" fillId="12" borderId="12" xfId="48" applyNumberFormat="1" applyFont="1" applyFill="1" applyBorder="1">
      <alignment/>
      <protection/>
    </xf>
    <xf numFmtId="0" fontId="22" fillId="12" borderId="11" xfId="48" applyFont="1" applyFill="1" applyBorder="1">
      <alignment/>
      <protection/>
    </xf>
    <xf numFmtId="0" fontId="22" fillId="21" borderId="28" xfId="48" applyFont="1" applyFill="1" applyBorder="1" applyAlignment="1">
      <alignment horizontal="left"/>
      <protection/>
    </xf>
    <xf numFmtId="3" fontId="22" fillId="21" borderId="24" xfId="48" applyNumberFormat="1" applyFont="1" applyFill="1" applyBorder="1">
      <alignment/>
      <protection/>
    </xf>
    <xf numFmtId="3" fontId="22" fillId="21" borderId="41" xfId="48" applyNumberFormat="1" applyFont="1" applyFill="1" applyBorder="1">
      <alignment/>
      <protection/>
    </xf>
    <xf numFmtId="3" fontId="22" fillId="21" borderId="42" xfId="48" applyNumberFormat="1" applyFont="1" applyFill="1" applyBorder="1">
      <alignment/>
      <protection/>
    </xf>
    <xf numFmtId="4" fontId="22" fillId="12" borderId="12" xfId="48" applyNumberFormat="1" applyFont="1" applyFill="1" applyBorder="1">
      <alignment/>
      <protection/>
    </xf>
    <xf numFmtId="0" fontId="22" fillId="21" borderId="14" xfId="48" applyFont="1" applyFill="1" applyBorder="1">
      <alignment/>
      <protection/>
    </xf>
    <xf numFmtId="0" fontId="22" fillId="21" borderId="10" xfId="48" applyFont="1" applyFill="1" applyBorder="1" applyAlignment="1">
      <alignment horizontal="left"/>
      <protection/>
    </xf>
    <xf numFmtId="0" fontId="22" fillId="21" borderId="18" xfId="48" applyFont="1" applyFill="1" applyBorder="1" applyAlignment="1">
      <alignment wrapText="1"/>
      <protection/>
    </xf>
    <xf numFmtId="3" fontId="22" fillId="21" borderId="19" xfId="48" applyNumberFormat="1" applyFont="1" applyFill="1" applyBorder="1">
      <alignment/>
      <protection/>
    </xf>
    <xf numFmtId="3" fontId="22" fillId="21" borderId="38" xfId="48" applyNumberFormat="1" applyFont="1" applyFill="1" applyBorder="1">
      <alignment/>
      <protection/>
    </xf>
    <xf numFmtId="4" fontId="22" fillId="12" borderId="14" xfId="48" applyNumberFormat="1" applyFont="1" applyFill="1" applyBorder="1">
      <alignment/>
      <protection/>
    </xf>
    <xf numFmtId="4" fontId="22" fillId="12" borderId="11" xfId="48" applyNumberFormat="1" applyFont="1" applyFill="1" applyBorder="1">
      <alignment/>
      <protection/>
    </xf>
    <xf numFmtId="4" fontId="22" fillId="0" borderId="13" xfId="36" applyNumberFormat="1" applyFont="1" applyFill="1" applyBorder="1" applyAlignment="1" applyProtection="1">
      <alignment horizontal="right"/>
      <protection/>
    </xf>
    <xf numFmtId="4" fontId="22" fillId="0" borderId="0" xfId="36" applyNumberFormat="1" applyFont="1" applyFill="1" applyBorder="1" applyAlignment="1" applyProtection="1">
      <alignment horizontal="right"/>
      <protection/>
    </xf>
    <xf numFmtId="0" fontId="22" fillId="17" borderId="25" xfId="48" applyFont="1" applyFill="1" applyBorder="1" applyAlignment="1">
      <alignment horizontal="left"/>
      <protection/>
    </xf>
    <xf numFmtId="3" fontId="22" fillId="17" borderId="43" xfId="48" applyNumberFormat="1" applyFont="1" applyFill="1" applyBorder="1">
      <alignment/>
      <protection/>
    </xf>
    <xf numFmtId="3" fontId="22" fillId="17" borderId="33" xfId="48" applyNumberFormat="1" applyFont="1" applyFill="1" applyBorder="1">
      <alignment/>
      <protection/>
    </xf>
    <xf numFmtId="4" fontId="22" fillId="18" borderId="21" xfId="48" applyNumberFormat="1" applyFont="1" applyFill="1" applyBorder="1">
      <alignment/>
      <protection/>
    </xf>
    <xf numFmtId="4" fontId="22" fillId="18" borderId="11" xfId="48" applyNumberFormat="1" applyFont="1" applyFill="1" applyBorder="1">
      <alignment/>
      <protection/>
    </xf>
    <xf numFmtId="3" fontId="22" fillId="18" borderId="12" xfId="48" applyNumberFormat="1" applyFont="1" applyFill="1" applyBorder="1">
      <alignment/>
      <protection/>
    </xf>
    <xf numFmtId="0" fontId="22" fillId="0" borderId="0" xfId="48" applyFont="1" applyFill="1" applyBorder="1" applyAlignment="1">
      <alignment horizontal="left"/>
      <protection/>
    </xf>
    <xf numFmtId="0" fontId="22" fillId="0" borderId="0" xfId="48" applyFont="1" applyFill="1" applyBorder="1" applyAlignment="1">
      <alignment wrapText="1"/>
      <protection/>
    </xf>
    <xf numFmtId="201" fontId="21" fillId="0" borderId="0" xfId="36" applyNumberFormat="1" applyFont="1" applyFill="1" applyBorder="1" applyAlignment="1" applyProtection="1">
      <alignment/>
      <protection/>
    </xf>
    <xf numFmtId="4" fontId="21" fillId="0" borderId="0" xfId="36" applyNumberFormat="1" applyFont="1" applyFill="1" applyBorder="1" applyAlignment="1" applyProtection="1">
      <alignment/>
      <protection/>
    </xf>
    <xf numFmtId="0" fontId="23" fillId="18" borderId="11" xfId="48" applyFont="1" applyFill="1" applyBorder="1" applyAlignment="1">
      <alignment horizontal="center"/>
      <protection/>
    </xf>
    <xf numFmtId="3" fontId="22" fillId="0" borderId="39" xfId="48" applyNumberFormat="1" applyFont="1" applyFill="1" applyBorder="1">
      <alignment/>
      <protection/>
    </xf>
    <xf numFmtId="3" fontId="22" fillId="0" borderId="23" xfId="48" applyNumberFormat="1" applyFont="1" applyFill="1" applyBorder="1">
      <alignment/>
      <protection/>
    </xf>
    <xf numFmtId="3" fontId="21" fillId="0" borderId="12" xfId="48" applyNumberFormat="1" applyFont="1" applyFill="1" applyBorder="1" applyAlignment="1">
      <alignment horizontal="left"/>
      <protection/>
    </xf>
    <xf numFmtId="4" fontId="21" fillId="0" borderId="23" xfId="36" applyNumberFormat="1" applyFont="1" applyFill="1" applyBorder="1" applyAlignment="1" applyProtection="1">
      <alignment horizontal="right"/>
      <protection/>
    </xf>
    <xf numFmtId="3" fontId="21" fillId="0" borderId="23" xfId="48" applyNumberFormat="1" applyFont="1" applyFill="1" applyBorder="1">
      <alignment/>
      <protection/>
    </xf>
    <xf numFmtId="0" fontId="21" fillId="2" borderId="11" xfId="48" applyFont="1" applyFill="1" applyBorder="1" applyAlignment="1">
      <alignment wrapText="1"/>
      <protection/>
    </xf>
    <xf numFmtId="0" fontId="21" fillId="0" borderId="11" xfId="48" applyFont="1" applyFill="1" applyBorder="1" applyAlignment="1">
      <alignment horizontal="right"/>
      <protection/>
    </xf>
    <xf numFmtId="0" fontId="29" fillId="0" borderId="0" xfId="0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29" fillId="0" borderId="0" xfId="0" applyFont="1" applyAlignment="1">
      <alignment horizontal="left"/>
    </xf>
    <xf numFmtId="0" fontId="22" fillId="12" borderId="22" xfId="48" applyFont="1" applyFill="1" applyBorder="1">
      <alignment/>
      <protection/>
    </xf>
    <xf numFmtId="0" fontId="23" fillId="18" borderId="11" xfId="48" applyFont="1" applyFill="1" applyBorder="1">
      <alignment/>
      <protection/>
    </xf>
    <xf numFmtId="0" fontId="22" fillId="0" borderId="16" xfId="48" applyFont="1" applyBorder="1" applyAlignment="1">
      <alignment horizontal="right"/>
      <protection/>
    </xf>
    <xf numFmtId="0" fontId="21" fillId="2" borderId="21" xfId="48" applyFont="1" applyFill="1" applyBorder="1" applyAlignment="1">
      <alignment horizontal="left"/>
      <protection/>
    </xf>
    <xf numFmtId="0" fontId="21" fillId="2" borderId="13" xfId="48" applyFont="1" applyFill="1" applyBorder="1" applyAlignment="1">
      <alignment wrapText="1"/>
      <protection/>
    </xf>
    <xf numFmtId="4" fontId="21" fillId="0" borderId="23" xfId="48" applyNumberFormat="1" applyFont="1" applyBorder="1">
      <alignment/>
      <protection/>
    </xf>
    <xf numFmtId="3" fontId="22" fillId="0" borderId="36" xfId="48" applyNumberFormat="1" applyFont="1" applyFill="1" applyBorder="1">
      <alignment/>
      <protection/>
    </xf>
    <xf numFmtId="2" fontId="21" fillId="0" borderId="0" xfId="48" applyNumberFormat="1" applyFont="1" applyFill="1">
      <alignment/>
      <protection/>
    </xf>
    <xf numFmtId="2" fontId="22" fillId="18" borderId="11" xfId="48" applyNumberFormat="1" applyFont="1" applyFill="1" applyBorder="1">
      <alignment/>
      <protection/>
    </xf>
    <xf numFmtId="2" fontId="22" fillId="20" borderId="15" xfId="48" applyNumberFormat="1" applyFont="1" applyFill="1" applyBorder="1">
      <alignment/>
      <protection/>
    </xf>
    <xf numFmtId="2" fontId="22" fillId="0" borderId="11" xfId="48" applyNumberFormat="1" applyFont="1" applyBorder="1" applyAlignment="1">
      <alignment horizontal="right"/>
      <protection/>
    </xf>
    <xf numFmtId="2" fontId="21" fillId="0" borderId="11" xfId="48" applyNumberFormat="1" applyFont="1" applyBorder="1" applyAlignment="1">
      <alignment horizontal="right"/>
      <protection/>
    </xf>
    <xf numFmtId="2" fontId="22" fillId="0" borderId="11" xfId="48" applyNumberFormat="1" applyFont="1" applyBorder="1">
      <alignment/>
      <protection/>
    </xf>
    <xf numFmtId="2" fontId="21" fillId="0" borderId="11" xfId="48" applyNumberFormat="1" applyFont="1" applyBorder="1">
      <alignment/>
      <protection/>
    </xf>
    <xf numFmtId="2" fontId="22" fillId="0" borderId="11" xfId="48" applyNumberFormat="1" applyFont="1" applyFill="1" applyBorder="1">
      <alignment/>
      <protection/>
    </xf>
    <xf numFmtId="2" fontId="21" fillId="0" borderId="11" xfId="48" applyNumberFormat="1" applyFont="1" applyFill="1" applyBorder="1">
      <alignment/>
      <protection/>
    </xf>
    <xf numFmtId="2" fontId="22" fillId="20" borderId="11" xfId="48" applyNumberFormat="1" applyFont="1" applyFill="1" applyBorder="1">
      <alignment/>
      <protection/>
    </xf>
    <xf numFmtId="2" fontId="21" fillId="0" borderId="15" xfId="48" applyNumberFormat="1" applyFont="1" applyFill="1" applyBorder="1">
      <alignment/>
      <protection/>
    </xf>
    <xf numFmtId="2" fontId="21" fillId="0" borderId="10" xfId="48" applyNumberFormat="1" applyFont="1" applyFill="1" applyBorder="1">
      <alignment/>
      <protection/>
    </xf>
    <xf numFmtId="2" fontId="26" fillId="2" borderId="11" xfId="48" applyNumberFormat="1" applyFont="1" applyFill="1" applyBorder="1">
      <alignment/>
      <protection/>
    </xf>
    <xf numFmtId="2" fontId="21" fillId="0" borderId="15" xfId="48" applyNumberFormat="1" applyFont="1" applyBorder="1">
      <alignment/>
      <protection/>
    </xf>
    <xf numFmtId="2" fontId="21" fillId="0" borderId="0" xfId="48" applyNumberFormat="1" applyFont="1" applyFill="1" applyBorder="1">
      <alignment/>
      <protection/>
    </xf>
    <xf numFmtId="2" fontId="21" fillId="0" borderId="16" xfId="48" applyNumberFormat="1" applyFont="1" applyFill="1" applyBorder="1">
      <alignment/>
      <protection/>
    </xf>
    <xf numFmtId="2" fontId="22" fillId="20" borderId="21" xfId="48" applyNumberFormat="1" applyFont="1" applyFill="1" applyBorder="1">
      <alignment/>
      <protection/>
    </xf>
    <xf numFmtId="2" fontId="22" fillId="0" borderId="16" xfId="48" applyNumberFormat="1" applyFont="1" applyFill="1" applyBorder="1">
      <alignment/>
      <protection/>
    </xf>
    <xf numFmtId="2" fontId="22" fillId="0" borderId="0" xfId="48" applyNumberFormat="1" applyFont="1" applyFill="1" applyBorder="1">
      <alignment/>
      <protection/>
    </xf>
    <xf numFmtId="2" fontId="21" fillId="0" borderId="11" xfId="48" applyNumberFormat="1" applyFont="1" applyFill="1" applyBorder="1" applyAlignment="1">
      <alignment horizontal="right"/>
      <protection/>
    </xf>
    <xf numFmtId="2" fontId="21" fillId="0" borderId="11" xfId="48" applyNumberFormat="1" applyFont="1" applyFill="1" applyBorder="1" applyAlignment="1">
      <alignment horizontal="left"/>
      <protection/>
    </xf>
    <xf numFmtId="2" fontId="22" fillId="20" borderId="11" xfId="48" applyNumberFormat="1" applyFont="1" applyFill="1" applyBorder="1" applyAlignment="1">
      <alignment horizontal="right"/>
      <protection/>
    </xf>
    <xf numFmtId="2" fontId="21" fillId="0" borderId="0" xfId="48" applyNumberFormat="1" applyFont="1" applyBorder="1">
      <alignment/>
      <protection/>
    </xf>
    <xf numFmtId="2" fontId="22" fillId="0" borderId="13" xfId="48" applyNumberFormat="1" applyFont="1" applyFill="1" applyBorder="1">
      <alignment/>
      <protection/>
    </xf>
    <xf numFmtId="2" fontId="22" fillId="19" borderId="22" xfId="48" applyNumberFormat="1" applyFont="1" applyFill="1" applyBorder="1">
      <alignment/>
      <protection/>
    </xf>
    <xf numFmtId="2" fontId="21" fillId="18" borderId="13" xfId="48" applyNumberFormat="1" applyFont="1" applyFill="1" applyBorder="1">
      <alignment/>
      <protection/>
    </xf>
    <xf numFmtId="2" fontId="22" fillId="20" borderId="23" xfId="48" applyNumberFormat="1" applyFont="1" applyFill="1" applyBorder="1">
      <alignment/>
      <protection/>
    </xf>
    <xf numFmtId="2" fontId="21" fillId="0" borderId="23" xfId="48" applyNumberFormat="1" applyFont="1" applyFill="1" applyBorder="1">
      <alignment/>
      <protection/>
    </xf>
    <xf numFmtId="2" fontId="21" fillId="0" borderId="13" xfId="48" applyNumberFormat="1" applyFont="1" applyFill="1" applyBorder="1">
      <alignment/>
      <protection/>
    </xf>
    <xf numFmtId="2" fontId="22" fillId="0" borderId="15" xfId="48" applyNumberFormat="1" applyFont="1" applyFill="1" applyBorder="1">
      <alignment/>
      <protection/>
    </xf>
    <xf numFmtId="2" fontId="21" fillId="2" borderId="15" xfId="48" applyNumberFormat="1" applyFont="1" applyFill="1" applyBorder="1">
      <alignment/>
      <protection/>
    </xf>
    <xf numFmtId="2" fontId="21" fillId="2" borderId="13" xfId="48" applyNumberFormat="1" applyFont="1" applyFill="1" applyBorder="1">
      <alignment/>
      <protection/>
    </xf>
    <xf numFmtId="2" fontId="21" fillId="2" borderId="10" xfId="48" applyNumberFormat="1" applyFont="1" applyFill="1" applyBorder="1">
      <alignment/>
      <protection/>
    </xf>
    <xf numFmtId="2" fontId="21" fillId="2" borderId="11" xfId="48" applyNumberFormat="1" applyFont="1" applyFill="1" applyBorder="1">
      <alignment/>
      <protection/>
    </xf>
    <xf numFmtId="2" fontId="22" fillId="19" borderId="11" xfId="48" applyNumberFormat="1" applyFont="1" applyFill="1" applyBorder="1">
      <alignment/>
      <protection/>
    </xf>
    <xf numFmtId="2" fontId="22" fillId="12" borderId="22" xfId="48" applyNumberFormat="1" applyFont="1" applyFill="1" applyBorder="1">
      <alignment/>
      <protection/>
    </xf>
    <xf numFmtId="2" fontId="22" fillId="12" borderId="11" xfId="48" applyNumberFormat="1" applyFont="1" applyFill="1" applyBorder="1">
      <alignment/>
      <protection/>
    </xf>
    <xf numFmtId="198" fontId="21" fillId="0" borderId="11" xfId="48" applyNumberFormat="1" applyFont="1" applyFill="1" applyBorder="1" applyAlignment="1">
      <alignment horizontal="right"/>
      <protection/>
    </xf>
    <xf numFmtId="0" fontId="24" fillId="0" borderId="0" xfId="48" applyFont="1" applyFill="1" applyBorder="1" applyAlignment="1">
      <alignment horizontal="center"/>
      <protection/>
    </xf>
    <xf numFmtId="3" fontId="29" fillId="0" borderId="0" xfId="0" applyNumberFormat="1" applyFont="1" applyAlignment="1">
      <alignment horizontal="left"/>
    </xf>
    <xf numFmtId="2" fontId="21" fillId="18" borderId="36" xfId="48" applyNumberFormat="1" applyFont="1" applyFill="1" applyBorder="1">
      <alignment/>
      <protection/>
    </xf>
    <xf numFmtId="2" fontId="21" fillId="0" borderId="36" xfId="48" applyNumberFormat="1" applyFont="1" applyFill="1" applyBorder="1">
      <alignment/>
      <protection/>
    </xf>
    <xf numFmtId="2" fontId="22" fillId="0" borderId="36" xfId="48" applyNumberFormat="1" applyFont="1" applyFill="1" applyBorder="1">
      <alignment/>
      <protection/>
    </xf>
    <xf numFmtId="2" fontId="21" fillId="2" borderId="36" xfId="48" applyNumberFormat="1" applyFont="1" applyFill="1" applyBorder="1">
      <alignment/>
      <protection/>
    </xf>
    <xf numFmtId="2" fontId="21" fillId="2" borderId="18" xfId="48" applyNumberFormat="1" applyFont="1" applyFill="1" applyBorder="1">
      <alignment/>
      <protection/>
    </xf>
    <xf numFmtId="4" fontId="21" fillId="0" borderId="0" xfId="36" applyNumberFormat="1" applyFont="1" applyFill="1" applyBorder="1" applyAlignment="1" applyProtection="1">
      <alignment horizontal="right"/>
      <protection/>
    </xf>
    <xf numFmtId="198" fontId="22" fillId="24" borderId="12" xfId="48" applyNumberFormat="1" applyFont="1" applyFill="1" applyBorder="1">
      <alignment/>
      <protection/>
    </xf>
    <xf numFmtId="0" fontId="22" fillId="24" borderId="13" xfId="48" applyFont="1" applyFill="1" applyBorder="1" applyAlignment="1">
      <alignment horizontal="left"/>
      <protection/>
    </xf>
    <xf numFmtId="0" fontId="22" fillId="24" borderId="36" xfId="48" applyFont="1" applyFill="1" applyBorder="1" applyAlignment="1">
      <alignment wrapText="1"/>
      <protection/>
    </xf>
    <xf numFmtId="3" fontId="22" fillId="24" borderId="44" xfId="48" applyNumberFormat="1" applyFont="1" applyFill="1" applyBorder="1">
      <alignment/>
      <protection/>
    </xf>
    <xf numFmtId="3" fontId="22" fillId="24" borderId="45" xfId="48" applyNumberFormat="1" applyFont="1" applyFill="1" applyBorder="1">
      <alignment/>
      <protection/>
    </xf>
    <xf numFmtId="3" fontId="22" fillId="0" borderId="46" xfId="48" applyNumberFormat="1" applyFont="1" applyFill="1" applyBorder="1">
      <alignment/>
      <protection/>
    </xf>
    <xf numFmtId="3" fontId="21" fillId="0" borderId="37" xfId="48" applyNumberFormat="1" applyFont="1" applyFill="1" applyBorder="1">
      <alignment/>
      <protection/>
    </xf>
    <xf numFmtId="4" fontId="21" fillId="0" borderId="21" xfId="36" applyNumberFormat="1" applyFont="1" applyFill="1" applyBorder="1" applyAlignment="1" applyProtection="1">
      <alignment horizontal="right"/>
      <protection/>
    </xf>
    <xf numFmtId="3" fontId="21" fillId="0" borderId="21" xfId="48" applyNumberFormat="1" applyFont="1" applyBorder="1">
      <alignment/>
      <protection/>
    </xf>
    <xf numFmtId="0" fontId="22" fillId="17" borderId="12" xfId="48" applyFont="1" applyFill="1" applyBorder="1">
      <alignment/>
      <protection/>
    </xf>
    <xf numFmtId="0" fontId="22" fillId="17" borderId="13" xfId="48" applyFont="1" applyFill="1" applyBorder="1" applyAlignment="1">
      <alignment horizontal="left"/>
      <protection/>
    </xf>
    <xf numFmtId="0" fontId="22" fillId="17" borderId="13" xfId="48" applyFont="1" applyFill="1" applyBorder="1" applyAlignment="1">
      <alignment wrapText="1"/>
      <protection/>
    </xf>
    <xf numFmtId="3" fontId="22" fillId="17" borderId="13" xfId="48" applyNumberFormat="1" applyFont="1" applyFill="1" applyBorder="1">
      <alignment/>
      <protection/>
    </xf>
    <xf numFmtId="0" fontId="22" fillId="18" borderId="13" xfId="48" applyFont="1" applyFill="1" applyBorder="1" applyAlignment="1">
      <alignment horizontal="center"/>
      <protection/>
    </xf>
    <xf numFmtId="2" fontId="0" fillId="0" borderId="0" xfId="0" applyNumberFormat="1" applyAlignment="1">
      <alignment/>
    </xf>
    <xf numFmtId="2" fontId="29" fillId="0" borderId="0" xfId="0" applyNumberFormat="1" applyFont="1" applyAlignment="1">
      <alignment horizontal="center"/>
    </xf>
    <xf numFmtId="4" fontId="23" fillId="0" borderId="0" xfId="48" applyNumberFormat="1" applyFont="1" applyFill="1" applyBorder="1">
      <alignment/>
      <protection/>
    </xf>
    <xf numFmtId="3" fontId="23" fillId="0" borderId="0" xfId="48" applyNumberFormat="1" applyFont="1" applyFill="1" applyBorder="1">
      <alignment/>
      <protection/>
    </xf>
    <xf numFmtId="0" fontId="23" fillId="19" borderId="15" xfId="48" applyFont="1" applyFill="1" applyBorder="1" applyAlignment="1">
      <alignment horizontal="left"/>
      <protection/>
    </xf>
    <xf numFmtId="0" fontId="24" fillId="19" borderId="15" xfId="48" applyFont="1" applyFill="1" applyBorder="1">
      <alignment/>
      <protection/>
    </xf>
    <xf numFmtId="3" fontId="23" fillId="19" borderId="15" xfId="48" applyNumberFormat="1" applyFont="1" applyFill="1" applyBorder="1">
      <alignment/>
      <protection/>
    </xf>
    <xf numFmtId="4" fontId="23" fillId="19" borderId="15" xfId="48" applyNumberFormat="1" applyFont="1" applyFill="1" applyBorder="1">
      <alignment/>
      <protection/>
    </xf>
    <xf numFmtId="4" fontId="23" fillId="19" borderId="28" xfId="48" applyNumberFormat="1" applyFont="1" applyFill="1" applyBorder="1">
      <alignment/>
      <protection/>
    </xf>
    <xf numFmtId="3" fontId="23" fillId="19" borderId="28" xfId="48" applyNumberFormat="1" applyFont="1" applyFill="1" applyBorder="1">
      <alignment/>
      <protection/>
    </xf>
    <xf numFmtId="0" fontId="23" fillId="0" borderId="0" xfId="48" applyFont="1" applyFill="1" applyBorder="1" applyAlignment="1">
      <alignment horizontal="left"/>
      <protection/>
    </xf>
    <xf numFmtId="0" fontId="24" fillId="20" borderId="11" xfId="48" applyFont="1" applyFill="1" applyBorder="1">
      <alignment/>
      <protection/>
    </xf>
    <xf numFmtId="4" fontId="24" fillId="20" borderId="11" xfId="48" applyNumberFormat="1" applyFont="1" applyFill="1" applyBorder="1">
      <alignment/>
      <protection/>
    </xf>
    <xf numFmtId="3" fontId="23" fillId="20" borderId="11" xfId="48" applyNumberFormat="1" applyFont="1" applyFill="1" applyBorder="1" applyAlignment="1">
      <alignment horizontal="left"/>
      <protection/>
    </xf>
    <xf numFmtId="0" fontId="23" fillId="20" borderId="11" xfId="48" applyFont="1" applyFill="1" applyBorder="1">
      <alignment/>
      <protection/>
    </xf>
    <xf numFmtId="0" fontId="21" fillId="0" borderId="18" xfId="48" applyFont="1" applyFill="1" applyBorder="1" applyAlignment="1">
      <alignment wrapText="1"/>
      <protection/>
    </xf>
    <xf numFmtId="4" fontId="21" fillId="0" borderId="14" xfId="48" applyNumberFormat="1" applyFont="1" applyBorder="1">
      <alignment/>
      <protection/>
    </xf>
    <xf numFmtId="0" fontId="22" fillId="0" borderId="10" xfId="48" applyFont="1" applyFill="1" applyBorder="1">
      <alignment/>
      <protection/>
    </xf>
    <xf numFmtId="0" fontId="21" fillId="0" borderId="10" xfId="48" applyFont="1" applyFill="1" applyBorder="1" applyAlignment="1">
      <alignment horizontal="left"/>
      <protection/>
    </xf>
    <xf numFmtId="3" fontId="21" fillId="0" borderId="10" xfId="48" applyNumberFormat="1" applyFont="1" applyBorder="1">
      <alignment/>
      <protection/>
    </xf>
    <xf numFmtId="0" fontId="22" fillId="20" borderId="10" xfId="48" applyFont="1" applyFill="1" applyBorder="1">
      <alignment/>
      <protection/>
    </xf>
    <xf numFmtId="0" fontId="21" fillId="20" borderId="10" xfId="48" applyFont="1" applyFill="1" applyBorder="1" applyAlignment="1">
      <alignment horizontal="left"/>
      <protection/>
    </xf>
    <xf numFmtId="0" fontId="21" fillId="20" borderId="10" xfId="48" applyFont="1" applyFill="1" applyBorder="1" applyAlignment="1">
      <alignment wrapText="1"/>
      <protection/>
    </xf>
    <xf numFmtId="3" fontId="22" fillId="20" borderId="10" xfId="48" applyNumberFormat="1" applyFont="1" applyFill="1" applyBorder="1">
      <alignment/>
      <protection/>
    </xf>
    <xf numFmtId="3" fontId="21" fillId="0" borderId="39" xfId="48" applyNumberFormat="1" applyFont="1" applyFill="1" applyBorder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čiarky_rozpocet_2014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e_rozpocet_2014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="112" zoomScaleNormal="112" zoomScaleSheetLayoutView="130" zoomScalePageLayoutView="0" workbookViewId="0" topLeftCell="A1">
      <selection activeCell="A1" sqref="A1"/>
    </sheetView>
  </sheetViews>
  <sheetFormatPr defaultColWidth="9.00390625" defaultRowHeight="12" customHeight="1"/>
  <cols>
    <col min="1" max="1" width="8.00390625" style="323" customWidth="1"/>
    <col min="2" max="2" width="51.25390625" style="215" customWidth="1"/>
    <col min="3" max="3" width="0" style="215" hidden="1" customWidth="1"/>
    <col min="4" max="4" width="11.25390625" style="325" bestFit="1" customWidth="1"/>
    <col min="5" max="5" width="9.875" style="325" bestFit="1" customWidth="1"/>
    <col min="6" max="6" width="11.25390625" style="215" bestFit="1" customWidth="1"/>
    <col min="7" max="9" width="13.00390625" style="215" bestFit="1" customWidth="1"/>
    <col min="10" max="16384" width="9.125" style="215" customWidth="1"/>
  </cols>
  <sheetData>
    <row r="1" spans="1:5" ht="12" customHeight="1">
      <c r="A1" s="231"/>
      <c r="B1" s="232"/>
      <c r="C1" s="232"/>
      <c r="D1" s="233"/>
      <c r="E1" s="233"/>
    </row>
    <row r="2" spans="1:6" ht="12" customHeight="1">
      <c r="A2" s="231"/>
      <c r="B2" s="234" t="s">
        <v>265</v>
      </c>
      <c r="C2" s="235"/>
      <c r="D2" s="233"/>
      <c r="E2" s="233"/>
      <c r="F2" s="231"/>
    </row>
    <row r="3" spans="1:6" ht="12" customHeight="1">
      <c r="A3" s="231"/>
      <c r="B3" s="473"/>
      <c r="C3" s="236"/>
      <c r="D3" s="233"/>
      <c r="E3" s="233"/>
      <c r="F3" s="231"/>
    </row>
    <row r="4" spans="1:7" ht="12" customHeight="1">
      <c r="A4" s="237"/>
      <c r="B4" s="232"/>
      <c r="C4" s="232"/>
      <c r="D4" s="233"/>
      <c r="E4" s="233"/>
      <c r="G4" s="238"/>
    </row>
    <row r="5" spans="1:9" ht="12" customHeight="1">
      <c r="A5" s="239" t="s">
        <v>0</v>
      </c>
      <c r="B5" s="240"/>
      <c r="C5" s="241">
        <v>2008</v>
      </c>
      <c r="D5" s="242" t="s">
        <v>266</v>
      </c>
      <c r="E5" s="242" t="s">
        <v>267</v>
      </c>
      <c r="F5" s="416" t="s">
        <v>251</v>
      </c>
      <c r="G5" s="243" t="s">
        <v>268</v>
      </c>
      <c r="H5" s="429" t="s">
        <v>269</v>
      </c>
      <c r="I5" s="429" t="s">
        <v>270</v>
      </c>
    </row>
    <row r="6" spans="1:9" ht="12" customHeight="1">
      <c r="A6" s="244" t="s">
        <v>1</v>
      </c>
      <c r="B6" s="245"/>
      <c r="C6" s="246" t="e">
        <f>C7+C8</f>
        <v>#REF!</v>
      </c>
      <c r="D6" s="247">
        <f>SUM(D7:D8)</f>
        <v>294042.26</v>
      </c>
      <c r="E6" s="247">
        <f>SUM(E7+E8)</f>
        <v>307484.8</v>
      </c>
      <c r="F6" s="248">
        <f>SUM(F7+F8)</f>
        <v>305056</v>
      </c>
      <c r="G6" s="248">
        <f>SUM(G7+G8)</f>
        <v>305056</v>
      </c>
      <c r="H6" s="248">
        <f>SUM(H7+H8)</f>
        <v>350056</v>
      </c>
      <c r="I6" s="248">
        <f>SUM(I7+I8)</f>
        <v>350056</v>
      </c>
    </row>
    <row r="7" spans="1:9" ht="12" customHeight="1">
      <c r="A7" s="249" t="s">
        <v>2</v>
      </c>
      <c r="B7" s="250" t="s">
        <v>3</v>
      </c>
      <c r="C7" s="251" t="e">
        <f>#REF!*1.05</f>
        <v>#REF!</v>
      </c>
      <c r="D7" s="252">
        <v>232552.83</v>
      </c>
      <c r="E7" s="252">
        <v>257792.27</v>
      </c>
      <c r="F7" s="253">
        <v>235000</v>
      </c>
      <c r="G7" s="253">
        <v>235000</v>
      </c>
      <c r="H7" s="253">
        <v>280000</v>
      </c>
      <c r="I7" s="253">
        <v>280000</v>
      </c>
    </row>
    <row r="8" spans="1:9" ht="12" customHeight="1">
      <c r="A8" s="254">
        <v>121</v>
      </c>
      <c r="B8" s="250" t="s">
        <v>4</v>
      </c>
      <c r="C8" s="251" t="e">
        <f>#REF!*1.05</f>
        <v>#REF!</v>
      </c>
      <c r="D8" s="252">
        <f>SUM(D9:D11)</f>
        <v>61489.43</v>
      </c>
      <c r="E8" s="252">
        <f>SUM(E9+E10+E11)</f>
        <v>49692.53</v>
      </c>
      <c r="F8" s="253">
        <v>70056</v>
      </c>
      <c r="G8" s="253">
        <v>70056</v>
      </c>
      <c r="H8" s="253">
        <v>70056</v>
      </c>
      <c r="I8" s="253">
        <v>70056</v>
      </c>
    </row>
    <row r="9" spans="1:9" ht="12" customHeight="1">
      <c r="A9" s="255">
        <v>121001</v>
      </c>
      <c r="B9" s="256" t="s">
        <v>5</v>
      </c>
      <c r="C9" s="257"/>
      <c r="D9" s="258">
        <v>32390.55</v>
      </c>
      <c r="E9" s="258">
        <v>28746.39</v>
      </c>
      <c r="F9" s="259">
        <v>35000</v>
      </c>
      <c r="G9" s="259">
        <v>35000</v>
      </c>
      <c r="H9" s="259">
        <v>35000</v>
      </c>
      <c r="I9" s="259">
        <v>35000</v>
      </c>
    </row>
    <row r="10" spans="1:9" ht="12" customHeight="1">
      <c r="A10" s="255">
        <v>121002</v>
      </c>
      <c r="B10" s="256" t="s">
        <v>6</v>
      </c>
      <c r="C10" s="257"/>
      <c r="D10" s="258">
        <v>29043.38</v>
      </c>
      <c r="E10" s="258">
        <v>20883.53</v>
      </c>
      <c r="F10" s="259">
        <v>35000</v>
      </c>
      <c r="G10" s="259">
        <v>35000</v>
      </c>
      <c r="H10" s="259">
        <v>35000</v>
      </c>
      <c r="I10" s="259">
        <v>35000</v>
      </c>
    </row>
    <row r="11" spans="1:9" ht="12" customHeight="1">
      <c r="A11" s="260">
        <v>121003</v>
      </c>
      <c r="B11" s="261" t="s">
        <v>7</v>
      </c>
      <c r="C11" s="262"/>
      <c r="D11" s="263">
        <v>55.5</v>
      </c>
      <c r="E11" s="263">
        <v>62.61</v>
      </c>
      <c r="F11" s="264">
        <v>56</v>
      </c>
      <c r="G11" s="264">
        <v>56</v>
      </c>
      <c r="H11" s="264">
        <v>56</v>
      </c>
      <c r="I11" s="264">
        <v>56</v>
      </c>
    </row>
    <row r="12" spans="1:9" ht="12" customHeight="1">
      <c r="A12" s="265"/>
      <c r="B12" s="220"/>
      <c r="C12" s="266"/>
      <c r="D12" s="267"/>
      <c r="E12" s="267"/>
      <c r="F12" s="220"/>
      <c r="G12" s="220"/>
      <c r="H12" s="220"/>
      <c r="I12" s="220"/>
    </row>
    <row r="13" spans="1:9" ht="12" customHeight="1">
      <c r="A13" s="268" t="s">
        <v>8</v>
      </c>
      <c r="B13" s="269"/>
      <c r="C13" s="270" t="e">
        <f aca="true" t="shared" si="0" ref="C13:H13">SUM(C14:C19)</f>
        <v>#REF!</v>
      </c>
      <c r="D13" s="271">
        <f t="shared" si="0"/>
        <v>21138.379999999997</v>
      </c>
      <c r="E13" s="271">
        <f t="shared" si="0"/>
        <v>14542.95</v>
      </c>
      <c r="F13" s="272">
        <f t="shared" si="0"/>
        <v>16255</v>
      </c>
      <c r="G13" s="272">
        <f>SUM(G14:G19)</f>
        <v>16255</v>
      </c>
      <c r="H13" s="272">
        <f t="shared" si="0"/>
        <v>19755</v>
      </c>
      <c r="I13" s="272">
        <f>SUM(I14:I19)</f>
        <v>19755</v>
      </c>
    </row>
    <row r="14" spans="1:9" ht="12" customHeight="1">
      <c r="A14" s="273" t="s">
        <v>9</v>
      </c>
      <c r="B14" s="256" t="s">
        <v>10</v>
      </c>
      <c r="C14" s="257" t="e">
        <f>#REF!*1.05</f>
        <v>#REF!</v>
      </c>
      <c r="D14" s="258">
        <v>693</v>
      </c>
      <c r="E14" s="258">
        <v>506.78</v>
      </c>
      <c r="F14" s="274">
        <v>720</v>
      </c>
      <c r="G14" s="274">
        <v>720</v>
      </c>
      <c r="H14" s="274">
        <v>720</v>
      </c>
      <c r="I14" s="274">
        <v>720</v>
      </c>
    </row>
    <row r="15" spans="1:9" ht="12" customHeight="1">
      <c r="A15" s="273" t="s">
        <v>11</v>
      </c>
      <c r="B15" s="256" t="s">
        <v>12</v>
      </c>
      <c r="C15" s="257" t="e">
        <f>#REF!*1.05</f>
        <v>#REF!</v>
      </c>
      <c r="D15" s="258">
        <v>1500</v>
      </c>
      <c r="E15" s="258">
        <v>2800</v>
      </c>
      <c r="F15" s="274">
        <v>2000</v>
      </c>
      <c r="G15" s="274">
        <v>2000</v>
      </c>
      <c r="H15" s="274">
        <v>2000</v>
      </c>
      <c r="I15" s="274">
        <v>2000</v>
      </c>
    </row>
    <row r="16" spans="1:9" ht="12" customHeight="1">
      <c r="A16" s="273" t="s">
        <v>13</v>
      </c>
      <c r="B16" s="256" t="s">
        <v>14</v>
      </c>
      <c r="C16" s="257"/>
      <c r="D16" s="258">
        <v>0</v>
      </c>
      <c r="E16" s="258">
        <v>0</v>
      </c>
      <c r="F16" s="274">
        <v>0</v>
      </c>
      <c r="G16" s="274">
        <v>0</v>
      </c>
      <c r="H16" s="274">
        <v>0</v>
      </c>
      <c r="I16" s="274">
        <v>0</v>
      </c>
    </row>
    <row r="17" spans="1:9" ht="12" customHeight="1">
      <c r="A17" s="273" t="s">
        <v>15</v>
      </c>
      <c r="B17" s="256" t="s">
        <v>16</v>
      </c>
      <c r="C17" s="257" t="e">
        <f>#REF!*1.05</f>
        <v>#REF!</v>
      </c>
      <c r="D17" s="258">
        <v>33.2</v>
      </c>
      <c r="E17" s="258">
        <v>33</v>
      </c>
      <c r="F17" s="274">
        <v>35</v>
      </c>
      <c r="G17" s="274">
        <v>35</v>
      </c>
      <c r="H17" s="274">
        <v>35</v>
      </c>
      <c r="I17" s="274">
        <v>35</v>
      </c>
    </row>
    <row r="18" spans="1:9" ht="12" customHeight="1">
      <c r="A18" s="273" t="s">
        <v>17</v>
      </c>
      <c r="B18" s="256" t="s">
        <v>18</v>
      </c>
      <c r="C18" s="257" t="e">
        <f>#REF!*1.05</f>
        <v>#REF!</v>
      </c>
      <c r="D18" s="258">
        <v>12134.17</v>
      </c>
      <c r="E18" s="258">
        <v>11203.17</v>
      </c>
      <c r="F18" s="259">
        <v>13500</v>
      </c>
      <c r="G18" s="259">
        <v>13500</v>
      </c>
      <c r="H18" s="259">
        <v>17000</v>
      </c>
      <c r="I18" s="259">
        <v>17000</v>
      </c>
    </row>
    <row r="19" spans="1:9" ht="12" customHeight="1">
      <c r="A19" s="260">
        <v>134001</v>
      </c>
      <c r="B19" s="261" t="s">
        <v>19</v>
      </c>
      <c r="C19" s="262" t="e">
        <f>#REF!*1.05</f>
        <v>#REF!</v>
      </c>
      <c r="D19" s="263">
        <v>6778.01</v>
      </c>
      <c r="E19" s="263">
        <v>0</v>
      </c>
      <c r="F19" s="264">
        <v>0</v>
      </c>
      <c r="G19" s="264">
        <v>0</v>
      </c>
      <c r="H19" s="264">
        <v>0</v>
      </c>
      <c r="I19" s="264">
        <v>0</v>
      </c>
    </row>
    <row r="20" spans="1:9" ht="12" customHeight="1">
      <c r="A20" s="265"/>
      <c r="B20" s="220"/>
      <c r="C20" s="266"/>
      <c r="D20" s="267"/>
      <c r="E20" s="267"/>
      <c r="F20" s="220"/>
      <c r="G20" s="220"/>
      <c r="H20" s="220"/>
      <c r="I20" s="220"/>
    </row>
    <row r="21" spans="1:9" ht="12" customHeight="1">
      <c r="A21" s="268" t="s">
        <v>20</v>
      </c>
      <c r="B21" s="269"/>
      <c r="C21" s="275">
        <f>C24+C23</f>
        <v>162</v>
      </c>
      <c r="D21" s="271">
        <f>SUM(D22:D25)</f>
        <v>16487.7</v>
      </c>
      <c r="E21" s="271">
        <f>SUM(E22:E24)</f>
        <v>14380.06</v>
      </c>
      <c r="F21" s="276">
        <f>SUM(F22:F24)</f>
        <v>17271</v>
      </c>
      <c r="G21" s="276">
        <f>SUM(G22:G24)</f>
        <v>17271</v>
      </c>
      <c r="H21" s="276">
        <f>SUM(H22:H24)</f>
        <v>17271</v>
      </c>
      <c r="I21" s="276">
        <f>SUM(I22:I24)</f>
        <v>17271</v>
      </c>
    </row>
    <row r="22" spans="1:9" ht="12" customHeight="1">
      <c r="A22" s="255">
        <v>211003</v>
      </c>
      <c r="B22" s="256" t="s">
        <v>21</v>
      </c>
      <c r="C22" s="277"/>
      <c r="D22" s="258">
        <v>3670.48</v>
      </c>
      <c r="E22" s="258">
        <v>3443.56</v>
      </c>
      <c r="F22" s="259">
        <v>3671</v>
      </c>
      <c r="G22" s="259">
        <v>3671</v>
      </c>
      <c r="H22" s="259">
        <v>3671</v>
      </c>
      <c r="I22" s="259">
        <v>3671</v>
      </c>
    </row>
    <row r="23" spans="1:9" ht="12" customHeight="1">
      <c r="A23" s="255">
        <v>212002</v>
      </c>
      <c r="B23" s="256" t="s">
        <v>22</v>
      </c>
      <c r="C23" s="256">
        <v>22</v>
      </c>
      <c r="D23" s="258">
        <v>2921.06</v>
      </c>
      <c r="E23" s="258"/>
      <c r="F23" s="274">
        <v>3100</v>
      </c>
      <c r="G23" s="274">
        <v>3100</v>
      </c>
      <c r="H23" s="274">
        <v>3100</v>
      </c>
      <c r="I23" s="274">
        <v>3100</v>
      </c>
    </row>
    <row r="24" spans="1:9" ht="12" customHeight="1">
      <c r="A24" s="255">
        <v>212003</v>
      </c>
      <c r="B24" s="256" t="s">
        <v>23</v>
      </c>
      <c r="C24" s="257">
        <v>140</v>
      </c>
      <c r="D24" s="258">
        <v>9896.16</v>
      </c>
      <c r="E24" s="258">
        <v>10936.5</v>
      </c>
      <c r="F24" s="259">
        <v>10500</v>
      </c>
      <c r="G24" s="259">
        <v>10500</v>
      </c>
      <c r="H24" s="259">
        <v>10500</v>
      </c>
      <c r="I24" s="259">
        <v>10500</v>
      </c>
    </row>
    <row r="25" spans="1:9" ht="12" customHeight="1">
      <c r="A25" s="278"/>
      <c r="B25" s="220"/>
      <c r="C25" s="220"/>
      <c r="D25" s="222"/>
      <c r="E25" s="222"/>
      <c r="F25" s="220"/>
      <c r="G25" s="220"/>
      <c r="H25" s="220"/>
      <c r="I25" s="220"/>
    </row>
    <row r="26" spans="1:9" ht="12" customHeight="1">
      <c r="A26" s="268" t="s">
        <v>24</v>
      </c>
      <c r="B26" s="269"/>
      <c r="C26" s="270">
        <f>SUM(C27)</f>
        <v>20</v>
      </c>
      <c r="D26" s="271">
        <f>SUM(D27:D34)</f>
        <v>3806.25</v>
      </c>
      <c r="E26" s="271">
        <f>SUM(E27:E34)</f>
        <v>14301.43</v>
      </c>
      <c r="F26" s="272">
        <f>SUM(F27:F30)</f>
        <v>11490</v>
      </c>
      <c r="G26" s="272">
        <f>SUM(G27:G30)</f>
        <v>12590</v>
      </c>
      <c r="H26" s="272">
        <f>SUM(H27:H34)</f>
        <v>15550</v>
      </c>
      <c r="I26" s="272">
        <f>SUM(I27:I34)</f>
        <v>15550</v>
      </c>
    </row>
    <row r="27" spans="1:9" ht="12" customHeight="1">
      <c r="A27" s="255">
        <v>221004</v>
      </c>
      <c r="B27" s="256" t="s">
        <v>25</v>
      </c>
      <c r="C27" s="256">
        <v>20</v>
      </c>
      <c r="D27" s="258">
        <v>1055.33</v>
      </c>
      <c r="E27" s="258">
        <v>4553.72</v>
      </c>
      <c r="F27" s="274">
        <v>1200</v>
      </c>
      <c r="G27" s="256">
        <v>2300</v>
      </c>
      <c r="H27" s="256">
        <v>4500</v>
      </c>
      <c r="I27" s="256">
        <v>4500</v>
      </c>
    </row>
    <row r="28" spans="1:9" ht="12" customHeight="1">
      <c r="A28" s="255">
        <v>222003</v>
      </c>
      <c r="B28" s="256" t="s">
        <v>26</v>
      </c>
      <c r="C28" s="256"/>
      <c r="D28" s="258">
        <v>169</v>
      </c>
      <c r="E28" s="258">
        <v>35</v>
      </c>
      <c r="F28" s="274">
        <v>200</v>
      </c>
      <c r="G28" s="274">
        <v>200</v>
      </c>
      <c r="H28" s="274">
        <v>200</v>
      </c>
      <c r="I28" s="274">
        <v>200</v>
      </c>
    </row>
    <row r="29" spans="1:9" ht="12" customHeight="1">
      <c r="A29" s="255">
        <v>223001</v>
      </c>
      <c r="B29" s="256" t="s">
        <v>27</v>
      </c>
      <c r="C29" s="256"/>
      <c r="D29" s="258">
        <v>626.68</v>
      </c>
      <c r="E29" s="258">
        <v>7004.33</v>
      </c>
      <c r="F29" s="259">
        <v>7580</v>
      </c>
      <c r="G29" s="259">
        <v>7580</v>
      </c>
      <c r="H29" s="259">
        <v>7580</v>
      </c>
      <c r="I29" s="259">
        <v>7580</v>
      </c>
    </row>
    <row r="30" spans="1:9" ht="12" customHeight="1">
      <c r="A30" s="255">
        <v>223002</v>
      </c>
      <c r="B30" s="256" t="s">
        <v>28</v>
      </c>
      <c r="C30" s="256"/>
      <c r="D30" s="258">
        <v>1955.24</v>
      </c>
      <c r="E30" s="258">
        <v>1954.38</v>
      </c>
      <c r="F30" s="274">
        <v>2510</v>
      </c>
      <c r="G30" s="274">
        <v>2510</v>
      </c>
      <c r="H30" s="274">
        <v>2510</v>
      </c>
      <c r="I30" s="274">
        <v>2510</v>
      </c>
    </row>
    <row r="31" spans="1:9" ht="12" customHeight="1">
      <c r="A31" s="255"/>
      <c r="B31" s="256" t="s">
        <v>29</v>
      </c>
      <c r="C31" s="256"/>
      <c r="D31" s="258"/>
      <c r="E31" s="258"/>
      <c r="F31" s="274">
        <v>2200</v>
      </c>
      <c r="G31" s="274">
        <v>2200</v>
      </c>
      <c r="H31" s="274"/>
      <c r="I31" s="274"/>
    </row>
    <row r="32" spans="1:9" ht="12" customHeight="1">
      <c r="A32" s="255"/>
      <c r="B32" s="256" t="s">
        <v>30</v>
      </c>
      <c r="C32" s="256"/>
      <c r="D32" s="258"/>
      <c r="E32" s="258"/>
      <c r="F32" s="274">
        <v>310</v>
      </c>
      <c r="G32" s="274">
        <v>310</v>
      </c>
      <c r="H32" s="274"/>
      <c r="I32" s="274"/>
    </row>
    <row r="33" spans="1:9" ht="12" customHeight="1">
      <c r="A33" s="260">
        <v>223001</v>
      </c>
      <c r="B33" s="261" t="s">
        <v>257</v>
      </c>
      <c r="C33" s="261"/>
      <c r="D33" s="263"/>
      <c r="E33" s="263">
        <v>754</v>
      </c>
      <c r="F33" s="264"/>
      <c r="G33" s="264"/>
      <c r="H33" s="264">
        <v>760</v>
      </c>
      <c r="I33" s="264">
        <v>760</v>
      </c>
    </row>
    <row r="34" spans="1:9" ht="12" customHeight="1">
      <c r="A34" s="260">
        <v>223003</v>
      </c>
      <c r="B34" s="261" t="s">
        <v>31</v>
      </c>
      <c r="C34" s="261"/>
      <c r="D34" s="263">
        <v>0</v>
      </c>
      <c r="E34" s="263"/>
      <c r="F34" s="261">
        <v>0</v>
      </c>
      <c r="G34" s="261">
        <v>0</v>
      </c>
      <c r="H34" s="261">
        <v>0</v>
      </c>
      <c r="I34" s="261">
        <v>0</v>
      </c>
    </row>
    <row r="35" spans="1:9" ht="12" customHeight="1">
      <c r="A35" s="265"/>
      <c r="B35" s="220"/>
      <c r="C35" s="220"/>
      <c r="D35" s="267"/>
      <c r="E35" s="267"/>
      <c r="F35" s="220"/>
      <c r="G35" s="220"/>
      <c r="H35" s="220"/>
      <c r="I35" s="220"/>
    </row>
    <row r="36" spans="1:9" ht="12" customHeight="1">
      <c r="A36" s="268" t="s">
        <v>32</v>
      </c>
      <c r="B36" s="279"/>
      <c r="C36" s="270">
        <v>7</v>
      </c>
      <c r="D36" s="271">
        <f>SUM(D37:D40)</f>
        <v>54.23</v>
      </c>
      <c r="E36" s="271">
        <f>SUM(E37:E40)</f>
        <v>119.44</v>
      </c>
      <c r="F36" s="272">
        <v>80</v>
      </c>
      <c r="G36" s="272">
        <v>80</v>
      </c>
      <c r="H36" s="272">
        <v>180</v>
      </c>
      <c r="I36" s="272">
        <v>180</v>
      </c>
    </row>
    <row r="37" spans="1:9" s="285" customFormat="1" ht="12" customHeight="1">
      <c r="A37" s="280">
        <v>241</v>
      </c>
      <c r="B37" s="281" t="s">
        <v>33</v>
      </c>
      <c r="C37" s="282"/>
      <c r="D37" s="283">
        <v>0</v>
      </c>
      <c r="E37" s="283"/>
      <c r="F37" s="284">
        <v>0</v>
      </c>
      <c r="G37" s="284">
        <v>0</v>
      </c>
      <c r="H37" s="284">
        <v>0</v>
      </c>
      <c r="I37" s="284">
        <v>0</v>
      </c>
    </row>
    <row r="38" spans="1:9" s="287" customFormat="1" ht="12" customHeight="1">
      <c r="A38" s="286">
        <v>242</v>
      </c>
      <c r="B38" s="256" t="s">
        <v>34</v>
      </c>
      <c r="C38" s="256">
        <v>7</v>
      </c>
      <c r="D38" s="258">
        <v>0</v>
      </c>
      <c r="E38" s="258"/>
      <c r="F38" s="274">
        <v>0</v>
      </c>
      <c r="G38" s="274">
        <v>0</v>
      </c>
      <c r="H38" s="274">
        <v>0</v>
      </c>
      <c r="I38" s="274">
        <v>0</v>
      </c>
    </row>
    <row r="39" spans="1:9" s="287" customFormat="1" ht="12" customHeight="1">
      <c r="A39" s="288">
        <v>243</v>
      </c>
      <c r="B39" s="261" t="s">
        <v>35</v>
      </c>
      <c r="C39" s="261"/>
      <c r="D39" s="263">
        <v>54.23</v>
      </c>
      <c r="E39" s="263">
        <v>119.44</v>
      </c>
      <c r="F39" s="264">
        <v>80</v>
      </c>
      <c r="G39" s="264">
        <v>80</v>
      </c>
      <c r="H39" s="264">
        <v>180</v>
      </c>
      <c r="I39" s="264">
        <v>180</v>
      </c>
    </row>
    <row r="40" spans="1:9" s="287" customFormat="1" ht="12" customHeight="1">
      <c r="A40" s="278"/>
      <c r="B40" s="220"/>
      <c r="C40" s="220"/>
      <c r="D40" s="267"/>
      <c r="E40" s="267"/>
      <c r="F40" s="289"/>
      <c r="G40" s="289"/>
      <c r="H40" s="289"/>
      <c r="I40" s="289"/>
    </row>
    <row r="41" spans="1:9" ht="12" customHeight="1">
      <c r="A41" s="268" t="s">
        <v>36</v>
      </c>
      <c r="B41" s="269"/>
      <c r="C41" s="270">
        <f>SUM(C46)</f>
        <v>10</v>
      </c>
      <c r="D41" s="290">
        <f>SUM(D42:D49)</f>
        <v>1055.12</v>
      </c>
      <c r="E41" s="290">
        <f>SUM(E42:E49)</f>
        <v>784.31</v>
      </c>
      <c r="F41" s="272">
        <f>SUM(F42:F46)</f>
        <v>3370</v>
      </c>
      <c r="G41" s="272">
        <f>SUM(G42:G46)</f>
        <v>3970</v>
      </c>
      <c r="H41" s="272">
        <f>SUM(H42:H49)</f>
        <v>3970</v>
      </c>
      <c r="I41" s="272">
        <f>SUM(I42:I49)</f>
        <v>3970</v>
      </c>
    </row>
    <row r="42" spans="1:9" ht="12" customHeight="1">
      <c r="A42" s="255">
        <v>292006</v>
      </c>
      <c r="B42" s="256" t="s">
        <v>37</v>
      </c>
      <c r="C42" s="257"/>
      <c r="D42" s="291">
        <v>511.56</v>
      </c>
      <c r="E42" s="291"/>
      <c r="F42" s="274">
        <v>0</v>
      </c>
      <c r="G42" s="274">
        <v>0</v>
      </c>
      <c r="H42" s="274">
        <v>0</v>
      </c>
      <c r="I42" s="274">
        <v>0</v>
      </c>
    </row>
    <row r="43" spans="1:9" ht="12" customHeight="1">
      <c r="A43" s="255">
        <v>292008</v>
      </c>
      <c r="B43" s="256" t="s">
        <v>38</v>
      </c>
      <c r="C43" s="257"/>
      <c r="D43" s="291">
        <v>194.49</v>
      </c>
      <c r="E43" s="291">
        <v>165.44</v>
      </c>
      <c r="F43" s="274">
        <v>270</v>
      </c>
      <c r="G43" s="274">
        <v>270</v>
      </c>
      <c r="H43" s="274">
        <v>270</v>
      </c>
      <c r="I43" s="274">
        <v>270</v>
      </c>
    </row>
    <row r="44" spans="1:9" ht="12" customHeight="1">
      <c r="A44" s="255">
        <v>292012</v>
      </c>
      <c r="B44" s="256" t="s">
        <v>249</v>
      </c>
      <c r="C44" s="257"/>
      <c r="D44" s="291"/>
      <c r="E44" s="291"/>
      <c r="F44" s="274">
        <v>2500</v>
      </c>
      <c r="G44" s="274">
        <v>2500</v>
      </c>
      <c r="H44" s="274">
        <v>2500</v>
      </c>
      <c r="I44" s="274">
        <v>2500</v>
      </c>
    </row>
    <row r="45" spans="1:9" ht="12" customHeight="1">
      <c r="A45" s="255">
        <v>292017</v>
      </c>
      <c r="B45" s="256" t="s">
        <v>39</v>
      </c>
      <c r="C45" s="256"/>
      <c r="D45" s="291">
        <v>349.05</v>
      </c>
      <c r="E45" s="291">
        <v>410.87</v>
      </c>
      <c r="F45" s="274">
        <v>600</v>
      </c>
      <c r="G45" s="274">
        <v>600</v>
      </c>
      <c r="H45" s="274">
        <v>600</v>
      </c>
      <c r="I45" s="274">
        <v>600</v>
      </c>
    </row>
    <row r="46" spans="1:9" ht="12" customHeight="1">
      <c r="A46" s="273" t="s">
        <v>40</v>
      </c>
      <c r="B46" s="256" t="s">
        <v>41</v>
      </c>
      <c r="C46" s="257">
        <v>10</v>
      </c>
      <c r="D46" s="291">
        <v>0</v>
      </c>
      <c r="E46" s="291">
        <v>208</v>
      </c>
      <c r="F46" s="274">
        <v>0</v>
      </c>
      <c r="G46" s="256">
        <v>600</v>
      </c>
      <c r="H46" s="256">
        <v>600</v>
      </c>
      <c r="I46" s="256">
        <v>600</v>
      </c>
    </row>
    <row r="47" spans="1:9" ht="12" customHeight="1">
      <c r="A47" s="273" t="s">
        <v>40</v>
      </c>
      <c r="B47" s="256" t="s">
        <v>42</v>
      </c>
      <c r="C47" s="257"/>
      <c r="D47" s="291">
        <v>0</v>
      </c>
      <c r="E47" s="291"/>
      <c r="F47" s="274">
        <v>0</v>
      </c>
      <c r="G47" s="274">
        <v>0</v>
      </c>
      <c r="H47" s="274">
        <v>0</v>
      </c>
      <c r="I47" s="274">
        <v>0</v>
      </c>
    </row>
    <row r="48" spans="1:9" ht="12" customHeight="1">
      <c r="A48" s="273" t="s">
        <v>40</v>
      </c>
      <c r="B48" s="256" t="s">
        <v>43</v>
      </c>
      <c r="C48" s="257"/>
      <c r="D48" s="291">
        <v>0</v>
      </c>
      <c r="E48" s="291"/>
      <c r="F48" s="274">
        <v>0</v>
      </c>
      <c r="G48" s="274">
        <v>0</v>
      </c>
      <c r="H48" s="274">
        <v>0</v>
      </c>
      <c r="I48" s="274">
        <v>0</v>
      </c>
    </row>
    <row r="49" spans="1:9" ht="12" customHeight="1">
      <c r="A49" s="260">
        <v>292021</v>
      </c>
      <c r="B49" s="261" t="s">
        <v>44</v>
      </c>
      <c r="C49" s="261"/>
      <c r="D49" s="261">
        <v>0.02</v>
      </c>
      <c r="E49" s="261"/>
      <c r="F49" s="261">
        <v>0</v>
      </c>
      <c r="G49" s="261">
        <v>0</v>
      </c>
      <c r="H49" s="261">
        <v>0</v>
      </c>
      <c r="I49" s="261">
        <v>0</v>
      </c>
    </row>
    <row r="50" spans="1:9" ht="12" customHeight="1">
      <c r="A50" s="265"/>
      <c r="B50" s="220"/>
      <c r="C50" s="220"/>
      <c r="D50" s="220"/>
      <c r="E50" s="220"/>
      <c r="F50" s="220"/>
      <c r="G50" s="220"/>
      <c r="H50" s="220"/>
      <c r="I50" s="220"/>
    </row>
    <row r="51" spans="1:9" ht="12" customHeight="1">
      <c r="A51" s="268" t="s">
        <v>45</v>
      </c>
      <c r="B51" s="279"/>
      <c r="C51" s="270" t="e">
        <f>SUM(C53)</f>
        <v>#REF!</v>
      </c>
      <c r="D51" s="290">
        <f>SUM(D52:D59)</f>
        <v>290449.48</v>
      </c>
      <c r="E51" s="290">
        <f>SUM(E52:E60)</f>
        <v>321504.29000000004</v>
      </c>
      <c r="F51" s="272">
        <f>SUM(F52:F57)</f>
        <v>306199</v>
      </c>
      <c r="G51" s="272">
        <f>SUM(G52:G57)</f>
        <v>311699</v>
      </c>
      <c r="H51" s="272">
        <f>SUM(H52:H57)</f>
        <v>311699</v>
      </c>
      <c r="I51" s="272">
        <f>SUM(I52:I57)</f>
        <v>322500</v>
      </c>
    </row>
    <row r="52" spans="1:9" ht="12" customHeight="1">
      <c r="A52" s="286">
        <v>311</v>
      </c>
      <c r="B52" s="256" t="s">
        <v>46</v>
      </c>
      <c r="C52" s="257"/>
      <c r="D52" s="291">
        <v>90.32</v>
      </c>
      <c r="E52" s="291">
        <v>0</v>
      </c>
      <c r="F52" s="274">
        <v>0</v>
      </c>
      <c r="G52" s="274">
        <v>0</v>
      </c>
      <c r="H52" s="274">
        <v>0</v>
      </c>
      <c r="I52" s="274">
        <v>0</v>
      </c>
    </row>
    <row r="53" spans="1:9" ht="12" customHeight="1">
      <c r="A53" s="255">
        <v>312001</v>
      </c>
      <c r="B53" s="256" t="s">
        <v>246</v>
      </c>
      <c r="C53" s="257" t="e">
        <f>#REF!*1.05</f>
        <v>#REF!</v>
      </c>
      <c r="D53" s="292">
        <v>278291.41</v>
      </c>
      <c r="E53" s="292">
        <v>10051.34</v>
      </c>
      <c r="F53" s="256">
        <v>0</v>
      </c>
      <c r="G53" s="256">
        <v>5500</v>
      </c>
      <c r="H53" s="256">
        <v>5500</v>
      </c>
      <c r="I53" s="256">
        <v>5500</v>
      </c>
    </row>
    <row r="54" spans="1:9" ht="12" customHeight="1">
      <c r="A54" s="255">
        <v>312012</v>
      </c>
      <c r="B54" s="256" t="s">
        <v>47</v>
      </c>
      <c r="C54" s="257"/>
      <c r="D54" s="292"/>
      <c r="E54" s="292">
        <v>291333.67</v>
      </c>
      <c r="F54" s="259">
        <v>306199</v>
      </c>
      <c r="G54" s="259">
        <v>306199</v>
      </c>
      <c r="H54" s="259">
        <v>306199</v>
      </c>
      <c r="I54" s="259">
        <v>317000</v>
      </c>
    </row>
    <row r="55" spans="1:9" ht="12" customHeight="1">
      <c r="A55" s="255">
        <v>312001</v>
      </c>
      <c r="B55" s="256" t="s">
        <v>48</v>
      </c>
      <c r="C55" s="257"/>
      <c r="D55" s="292">
        <v>0</v>
      </c>
      <c r="E55" s="292"/>
      <c r="F55" s="259">
        <v>0</v>
      </c>
      <c r="G55" s="259">
        <v>0</v>
      </c>
      <c r="H55" s="259">
        <v>0</v>
      </c>
      <c r="I55" s="259">
        <v>0</v>
      </c>
    </row>
    <row r="56" spans="1:9" ht="12" customHeight="1">
      <c r="A56" s="255">
        <v>312001</v>
      </c>
      <c r="B56" s="256" t="s">
        <v>49</v>
      </c>
      <c r="C56" s="256"/>
      <c r="D56" s="293">
        <v>9241.5</v>
      </c>
      <c r="E56" s="293">
        <v>5478.48</v>
      </c>
      <c r="F56" s="259">
        <v>0</v>
      </c>
      <c r="G56" s="259">
        <v>0</v>
      </c>
      <c r="H56" s="259">
        <v>0</v>
      </c>
      <c r="I56" s="259">
        <v>0</v>
      </c>
    </row>
    <row r="57" spans="1:9" ht="12" customHeight="1">
      <c r="A57" s="255">
        <v>312001</v>
      </c>
      <c r="B57" s="256" t="s">
        <v>50</v>
      </c>
      <c r="C57" s="256"/>
      <c r="D57" s="292">
        <v>0</v>
      </c>
      <c r="E57" s="292"/>
      <c r="F57" s="274">
        <v>0</v>
      </c>
      <c r="G57" s="274">
        <v>0</v>
      </c>
      <c r="H57" s="274">
        <v>0</v>
      </c>
      <c r="I57" s="274">
        <v>0</v>
      </c>
    </row>
    <row r="58" spans="1:9" ht="12" customHeight="1">
      <c r="A58" s="255">
        <v>312001</v>
      </c>
      <c r="B58" s="256" t="s">
        <v>51</v>
      </c>
      <c r="C58" s="256"/>
      <c r="D58" s="292">
        <v>2528.75</v>
      </c>
      <c r="E58" s="292">
        <v>12920.71</v>
      </c>
      <c r="F58" s="274">
        <v>0</v>
      </c>
      <c r="G58" s="274">
        <v>0</v>
      </c>
      <c r="H58" s="274">
        <v>0</v>
      </c>
      <c r="I58" s="274">
        <v>0</v>
      </c>
    </row>
    <row r="59" spans="1:9" ht="12" customHeight="1">
      <c r="A59" s="255">
        <v>312001</v>
      </c>
      <c r="B59" s="256" t="s">
        <v>52</v>
      </c>
      <c r="C59" s="256"/>
      <c r="D59" s="292">
        <v>297.5</v>
      </c>
      <c r="E59" s="292">
        <v>1520.09</v>
      </c>
      <c r="F59" s="274">
        <v>0</v>
      </c>
      <c r="G59" s="274">
        <v>0</v>
      </c>
      <c r="H59" s="274">
        <v>0</v>
      </c>
      <c r="I59" s="274">
        <v>0</v>
      </c>
    </row>
    <row r="60" spans="1:9" ht="12" customHeight="1">
      <c r="A60" s="255">
        <v>312008</v>
      </c>
      <c r="B60" s="256" t="s">
        <v>247</v>
      </c>
      <c r="C60" s="256"/>
      <c r="D60" s="292"/>
      <c r="E60" s="292">
        <v>200</v>
      </c>
      <c r="F60" s="274"/>
      <c r="G60" s="274"/>
      <c r="H60" s="274"/>
      <c r="I60" s="274"/>
    </row>
    <row r="61" spans="1:9" ht="12" customHeight="1">
      <c r="A61" s="255"/>
      <c r="B61" s="256"/>
      <c r="C61" s="256"/>
      <c r="D61" s="292"/>
      <c r="E61" s="292"/>
      <c r="F61" s="274"/>
      <c r="G61" s="274"/>
      <c r="H61" s="274"/>
      <c r="I61" s="274"/>
    </row>
    <row r="62" spans="1:9" ht="12" customHeight="1">
      <c r="A62" s="508" t="s">
        <v>281</v>
      </c>
      <c r="B62" s="506"/>
      <c r="C62" s="506"/>
      <c r="D62" s="507"/>
      <c r="E62" s="507"/>
      <c r="F62" s="506"/>
      <c r="G62" s="506"/>
      <c r="H62" s="506"/>
      <c r="I62" s="509">
        <v>9055.42</v>
      </c>
    </row>
    <row r="63" spans="1:9" ht="12" customHeight="1">
      <c r="A63" s="255"/>
      <c r="B63" s="256"/>
      <c r="C63" s="256"/>
      <c r="D63" s="292"/>
      <c r="E63" s="292"/>
      <c r="F63" s="274"/>
      <c r="G63" s="274"/>
      <c r="H63" s="274"/>
      <c r="I63" s="274"/>
    </row>
    <row r="64" spans="1:9" ht="12" customHeight="1">
      <c r="A64" s="294" t="s">
        <v>53</v>
      </c>
      <c r="B64" s="208"/>
      <c r="C64" s="209" t="e">
        <f>C6+C13+C21+C26+C36+C41+C51</f>
        <v>#REF!</v>
      </c>
      <c r="D64" s="295">
        <f>D51+D41+D36+D26+D21+D13+D6</f>
        <v>627033.4199999999</v>
      </c>
      <c r="E64" s="295">
        <f>SUM(E6+E13+E21+E26+E36+E41+E51)</f>
        <v>673117.28</v>
      </c>
      <c r="F64" s="296">
        <f>SUM(F6+F13+F21+F26+F36+F41+F51)</f>
        <v>659721</v>
      </c>
      <c r="G64" s="296">
        <f>SUM(G6+G13+G21+G26+G36+G41+G51)</f>
        <v>666921</v>
      </c>
      <c r="H64" s="296">
        <f>SUM(H6+H13+H21+H26+H36+H41+H51)</f>
        <v>718481</v>
      </c>
      <c r="I64" s="296">
        <f>SUM(I6+I13+I21+I26+I36+I41+I51+I62)</f>
        <v>738337.42</v>
      </c>
    </row>
    <row r="65" spans="1:9" ht="12" customHeight="1">
      <c r="A65" s="297"/>
      <c r="B65" s="298"/>
      <c r="C65" s="299"/>
      <c r="D65" s="300"/>
      <c r="E65" s="300"/>
      <c r="F65" s="301"/>
      <c r="G65" s="301"/>
      <c r="H65" s="301"/>
      <c r="I65" s="301"/>
    </row>
    <row r="66" spans="1:9" ht="12" customHeight="1">
      <c r="A66" s="302"/>
      <c r="B66" s="303"/>
      <c r="C66" s="304"/>
      <c r="D66" s="305"/>
      <c r="E66" s="305"/>
      <c r="F66" s="306"/>
      <c r="G66" s="306"/>
      <c r="H66" s="306"/>
      <c r="I66" s="306"/>
    </row>
    <row r="67" spans="1:9" ht="12" customHeight="1">
      <c r="A67" s="307" t="s">
        <v>54</v>
      </c>
      <c r="B67" s="308"/>
      <c r="C67" s="309">
        <f>C73</f>
        <v>3000</v>
      </c>
      <c r="D67" s="310">
        <f>SUM(D68:D73)</f>
        <v>33273.74</v>
      </c>
      <c r="E67" s="310">
        <f>SUM(E68:E73)</f>
        <v>10575.14</v>
      </c>
      <c r="F67" s="311">
        <v>141</v>
      </c>
      <c r="G67" s="311">
        <v>511</v>
      </c>
      <c r="H67" s="311">
        <v>511</v>
      </c>
      <c r="I67" s="311">
        <v>511</v>
      </c>
    </row>
    <row r="68" spans="1:9" ht="12" customHeight="1">
      <c r="A68" s="286">
        <v>453</v>
      </c>
      <c r="B68" s="256" t="s">
        <v>55</v>
      </c>
      <c r="C68" s="251"/>
      <c r="D68" s="291">
        <v>273.74</v>
      </c>
      <c r="E68" s="291"/>
      <c r="F68" s="274">
        <v>141</v>
      </c>
      <c r="G68" s="274">
        <v>141</v>
      </c>
      <c r="H68" s="274">
        <v>141</v>
      </c>
      <c r="I68" s="274">
        <v>141</v>
      </c>
    </row>
    <row r="69" spans="1:9" ht="12" customHeight="1">
      <c r="A69" s="286">
        <v>453</v>
      </c>
      <c r="B69" s="256" t="s">
        <v>56</v>
      </c>
      <c r="C69" s="251"/>
      <c r="D69" s="291">
        <v>0</v>
      </c>
      <c r="E69" s="291"/>
      <c r="F69" s="274">
        <v>0</v>
      </c>
      <c r="G69" s="274">
        <v>0</v>
      </c>
      <c r="H69" s="274">
        <v>0</v>
      </c>
      <c r="I69" s="274">
        <v>0</v>
      </c>
    </row>
    <row r="70" spans="1:9" ht="12" customHeight="1">
      <c r="A70" s="286">
        <v>453</v>
      </c>
      <c r="B70" s="256" t="s">
        <v>245</v>
      </c>
      <c r="C70" s="251"/>
      <c r="D70" s="291"/>
      <c r="E70" s="291">
        <v>140.63</v>
      </c>
      <c r="F70" s="274"/>
      <c r="G70" s="274"/>
      <c r="H70" s="274"/>
      <c r="I70" s="274"/>
    </row>
    <row r="71" spans="1:9" ht="12" customHeight="1">
      <c r="A71" s="286">
        <v>453</v>
      </c>
      <c r="B71" s="256" t="s">
        <v>57</v>
      </c>
      <c r="C71" s="251"/>
      <c r="D71" s="291">
        <v>0</v>
      </c>
      <c r="E71" s="291"/>
      <c r="F71" s="274">
        <v>0</v>
      </c>
      <c r="G71" s="274">
        <v>0</v>
      </c>
      <c r="H71" s="274">
        <v>0</v>
      </c>
      <c r="I71" s="274">
        <v>0</v>
      </c>
    </row>
    <row r="72" spans="1:9" ht="12" customHeight="1">
      <c r="A72" s="255">
        <v>411005</v>
      </c>
      <c r="B72" s="256" t="s">
        <v>58</v>
      </c>
      <c r="C72" s="251"/>
      <c r="D72" s="291">
        <v>0</v>
      </c>
      <c r="E72" s="291"/>
      <c r="F72" s="274">
        <v>0</v>
      </c>
      <c r="G72" s="274">
        <v>0</v>
      </c>
      <c r="H72" s="274">
        <v>0</v>
      </c>
      <c r="I72" s="274">
        <v>0</v>
      </c>
    </row>
    <row r="73" spans="1:9" ht="12" customHeight="1">
      <c r="A73" s="255">
        <v>454001</v>
      </c>
      <c r="B73" s="256" t="s">
        <v>59</v>
      </c>
      <c r="C73" s="257">
        <v>3000</v>
      </c>
      <c r="D73" s="292">
        <v>33000</v>
      </c>
      <c r="E73" s="292">
        <v>10434.51</v>
      </c>
      <c r="F73" s="259">
        <v>0</v>
      </c>
      <c r="G73" s="257">
        <v>370</v>
      </c>
      <c r="H73" s="257">
        <v>370</v>
      </c>
      <c r="I73" s="257">
        <v>370</v>
      </c>
    </row>
    <row r="74" spans="1:9" ht="12" customHeight="1">
      <c r="A74" s="294" t="s">
        <v>60</v>
      </c>
      <c r="B74" s="312"/>
      <c r="C74" s="209">
        <f>SUM(C73)</f>
        <v>3000</v>
      </c>
      <c r="D74" s="313">
        <f>D67</f>
        <v>33273.74</v>
      </c>
      <c r="E74" s="313">
        <f>SUM(E67)</f>
        <v>10575.14</v>
      </c>
      <c r="F74" s="296">
        <v>141</v>
      </c>
      <c r="G74" s="296">
        <v>511</v>
      </c>
      <c r="H74" s="296">
        <v>511</v>
      </c>
      <c r="I74" s="296">
        <v>511</v>
      </c>
    </row>
    <row r="75" spans="1:9" ht="12" customHeight="1">
      <c r="A75" s="314"/>
      <c r="B75" s="224"/>
      <c r="C75" s="299"/>
      <c r="D75" s="315"/>
      <c r="E75" s="316"/>
      <c r="F75" s="317"/>
      <c r="G75" s="317"/>
      <c r="H75" s="317"/>
      <c r="I75" s="317"/>
    </row>
    <row r="76" spans="1:9" ht="12" customHeight="1">
      <c r="A76" s="318" t="s">
        <v>61</v>
      </c>
      <c r="B76" s="319"/>
      <c r="C76" s="230"/>
      <c r="D76" s="320">
        <f>SUM(D77:D80)</f>
        <v>356822.2899999999</v>
      </c>
      <c r="E76" s="320">
        <f>SUM(E77:E80)</f>
        <v>37791.55</v>
      </c>
      <c r="F76" s="243">
        <v>24500</v>
      </c>
      <c r="G76" s="243">
        <v>24500</v>
      </c>
      <c r="H76" s="243">
        <v>24500</v>
      </c>
      <c r="I76" s="243">
        <v>24500</v>
      </c>
    </row>
    <row r="77" spans="1:9" ht="12" customHeight="1">
      <c r="A77" s="286">
        <v>231</v>
      </c>
      <c r="B77" s="256" t="s">
        <v>62</v>
      </c>
      <c r="C77" s="251"/>
      <c r="D77" s="291">
        <v>14753.17</v>
      </c>
      <c r="E77" s="291">
        <v>24000</v>
      </c>
      <c r="F77" s="259">
        <v>24000</v>
      </c>
      <c r="G77" s="259">
        <v>24000</v>
      </c>
      <c r="H77" s="259">
        <v>24000</v>
      </c>
      <c r="I77" s="259">
        <v>24000</v>
      </c>
    </row>
    <row r="78" spans="1:9" ht="12" customHeight="1">
      <c r="A78" s="255">
        <v>233001</v>
      </c>
      <c r="B78" s="256" t="s">
        <v>63</v>
      </c>
      <c r="C78" s="251"/>
      <c r="D78" s="291">
        <v>184.05</v>
      </c>
      <c r="E78" s="291">
        <v>499.7</v>
      </c>
      <c r="F78" s="274">
        <v>500</v>
      </c>
      <c r="G78" s="274">
        <v>500</v>
      </c>
      <c r="H78" s="274">
        <v>500</v>
      </c>
      <c r="I78" s="274">
        <v>500</v>
      </c>
    </row>
    <row r="79" spans="1:9" ht="12" customHeight="1">
      <c r="A79" s="286">
        <v>321</v>
      </c>
      <c r="B79" s="256" t="s">
        <v>64</v>
      </c>
      <c r="C79" s="251"/>
      <c r="D79" s="292">
        <v>305897.16</v>
      </c>
      <c r="E79" s="292">
        <v>11892.7</v>
      </c>
      <c r="F79" s="259">
        <v>0</v>
      </c>
      <c r="G79" s="259">
        <v>0</v>
      </c>
      <c r="H79" s="259">
        <v>0</v>
      </c>
      <c r="I79" s="259">
        <v>0</v>
      </c>
    </row>
    <row r="80" spans="1:9" ht="12" customHeight="1">
      <c r="A80" s="286">
        <v>321</v>
      </c>
      <c r="B80" s="256" t="s">
        <v>65</v>
      </c>
      <c r="C80" s="251"/>
      <c r="D80" s="292">
        <v>35987.91</v>
      </c>
      <c r="E80" s="292">
        <v>1399.15</v>
      </c>
      <c r="F80" s="259">
        <v>0</v>
      </c>
      <c r="G80" s="259">
        <v>0</v>
      </c>
      <c r="H80" s="259">
        <v>0</v>
      </c>
      <c r="I80" s="259">
        <v>0</v>
      </c>
    </row>
    <row r="81" spans="1:9" ht="12" customHeight="1">
      <c r="A81" s="499" t="s">
        <v>66</v>
      </c>
      <c r="B81" s="500"/>
      <c r="C81" s="501"/>
      <c r="D81" s="502">
        <f>D76</f>
        <v>356822.2899999999</v>
      </c>
      <c r="E81" s="503">
        <f>SUM(E76)</f>
        <v>37791.55</v>
      </c>
      <c r="F81" s="504">
        <v>24500</v>
      </c>
      <c r="G81" s="504">
        <v>24500</v>
      </c>
      <c r="H81" s="504">
        <v>24500</v>
      </c>
      <c r="I81" s="504">
        <v>24500</v>
      </c>
    </row>
    <row r="82" spans="1:9" ht="12" customHeight="1">
      <c r="A82" s="505"/>
      <c r="B82" s="232"/>
      <c r="C82" s="498"/>
      <c r="D82" s="497"/>
      <c r="E82" s="497"/>
      <c r="F82" s="498"/>
      <c r="G82" s="498"/>
      <c r="H82" s="498"/>
      <c r="I82" s="498"/>
    </row>
    <row r="83" spans="1:9" ht="12" customHeight="1">
      <c r="A83" s="321"/>
      <c r="B83" s="220"/>
      <c r="C83" s="220"/>
      <c r="D83" s="322"/>
      <c r="E83" s="322"/>
      <c r="F83" s="317"/>
      <c r="G83" s="317"/>
      <c r="H83" s="317"/>
      <c r="I83" s="317"/>
    </row>
    <row r="84" spans="1:9" ht="12" customHeight="1">
      <c r="A84" s="210" t="s">
        <v>0</v>
      </c>
      <c r="B84" s="211"/>
      <c r="C84" s="212" t="e">
        <f>C64</f>
        <v>#REF!</v>
      </c>
      <c r="D84" s="213">
        <f>D64</f>
        <v>627033.4199999999</v>
      </c>
      <c r="E84" s="213">
        <f>SUM(E64)</f>
        <v>673117.28</v>
      </c>
      <c r="F84" s="214">
        <f>F64</f>
        <v>659721</v>
      </c>
      <c r="G84" s="214">
        <f>G64</f>
        <v>666921</v>
      </c>
      <c r="H84" s="214">
        <f>H64</f>
        <v>718481</v>
      </c>
      <c r="I84" s="214">
        <f>I64</f>
        <v>738337.42</v>
      </c>
    </row>
    <row r="85" spans="1:9" ht="12" customHeight="1">
      <c r="A85" s="210" t="s">
        <v>67</v>
      </c>
      <c r="B85" s="211"/>
      <c r="C85" s="212">
        <v>0</v>
      </c>
      <c r="D85" s="216">
        <f>D76</f>
        <v>356822.2899999999</v>
      </c>
      <c r="E85" s="216">
        <f>SUM(E81)</f>
        <v>37791.55</v>
      </c>
      <c r="F85" s="214">
        <v>24500</v>
      </c>
      <c r="G85" s="214">
        <v>24500</v>
      </c>
      <c r="H85" s="214">
        <v>24500</v>
      </c>
      <c r="I85" s="214">
        <v>24500</v>
      </c>
    </row>
    <row r="86" spans="1:9" ht="12" customHeight="1">
      <c r="A86" s="210" t="s">
        <v>68</v>
      </c>
      <c r="B86" s="211"/>
      <c r="C86" s="212">
        <f>C74</f>
        <v>3000</v>
      </c>
      <c r="D86" s="216">
        <f>D67</f>
        <v>33273.74</v>
      </c>
      <c r="E86" s="217">
        <f>SUM(E74)</f>
        <v>10575.14</v>
      </c>
      <c r="F86" s="218">
        <v>141</v>
      </c>
      <c r="G86" s="218">
        <v>511</v>
      </c>
      <c r="H86" s="218">
        <v>511</v>
      </c>
      <c r="I86" s="218">
        <v>511</v>
      </c>
    </row>
    <row r="87" spans="1:9" ht="12" customHeight="1">
      <c r="A87" s="219"/>
      <c r="B87" s="220"/>
      <c r="C87" s="221"/>
      <c r="D87" s="222"/>
      <c r="E87" s="223"/>
      <c r="F87" s="224"/>
      <c r="G87" s="224"/>
      <c r="H87" s="224"/>
      <c r="I87" s="224"/>
    </row>
    <row r="88" spans="1:9" ht="12" customHeight="1">
      <c r="A88" s="225" t="s">
        <v>69</v>
      </c>
      <c r="B88" s="226"/>
      <c r="C88" s="227" t="e">
        <f>SUM(C84:C86)</f>
        <v>#REF!</v>
      </c>
      <c r="D88" s="228">
        <f>SUM(D84:D87)</f>
        <v>1017129.4499999998</v>
      </c>
      <c r="E88" s="229">
        <f>SUM(E84:E86)</f>
        <v>721483.9700000001</v>
      </c>
      <c r="F88" s="230">
        <f>SUM(F84:F86)</f>
        <v>684362</v>
      </c>
      <c r="G88" s="230">
        <f>SUM(G84:G86)</f>
        <v>691932</v>
      </c>
      <c r="H88" s="230">
        <f>SUM(H84:H86)</f>
        <v>743492</v>
      </c>
      <c r="I88" s="230">
        <f>SUM(I84:I86)</f>
        <v>763348.42</v>
      </c>
    </row>
    <row r="89" spans="4:6" ht="12" customHeight="1">
      <c r="D89" s="324"/>
      <c r="E89" s="324"/>
      <c r="F89" s="232"/>
    </row>
    <row r="90" ht="12" customHeight="1">
      <c r="F90" s="232"/>
    </row>
  </sheetData>
  <sheetProtection selectLockedCells="1" selectUnlockedCells="1"/>
  <printOptions/>
  <pageMargins left="0.7083333333333334" right="0.11805555555555555" top="0.43333333333333335" bottom="0.5902777777777778" header="0.5118055555555555" footer="0.5118055555555555"/>
  <pageSetup horizontalDpi="600" verticalDpi="600" orientation="landscape" paperSize="9" r:id="rId1"/>
  <headerFooter alignWithMargins="0"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44"/>
  <sheetViews>
    <sheetView zoomScale="125" zoomScaleNormal="125" zoomScaleSheetLayoutView="100" zoomScalePageLayoutView="0" workbookViewId="0" topLeftCell="A1">
      <selection activeCell="C2" sqref="C2"/>
    </sheetView>
  </sheetViews>
  <sheetFormatPr defaultColWidth="9.00390625" defaultRowHeight="12" customHeight="1"/>
  <cols>
    <col min="1" max="1" width="5.875" style="5" customWidth="1"/>
    <col min="2" max="2" width="19.125" style="35" customWidth="1"/>
    <col min="3" max="3" width="38.00390625" style="108" customWidth="1"/>
    <col min="4" max="5" width="0" style="5" hidden="1" customWidth="1"/>
    <col min="6" max="7" width="8.75390625" style="37" bestFit="1" customWidth="1"/>
    <col min="8" max="8" width="10.25390625" style="5" bestFit="1" customWidth="1"/>
    <col min="9" max="9" width="11.875" style="5" bestFit="1" customWidth="1"/>
    <col min="10" max="11" width="11.875" style="435" bestFit="1" customWidth="1"/>
    <col min="12" max="16384" width="9.125" style="5" customWidth="1"/>
  </cols>
  <sheetData>
    <row r="1" spans="3:5" ht="12" customHeight="1">
      <c r="C1" s="36"/>
      <c r="D1" s="2"/>
      <c r="E1" s="2"/>
    </row>
    <row r="2" spans="1:7" ht="12" customHeight="1">
      <c r="A2" s="79"/>
      <c r="B2" s="38"/>
      <c r="C2" s="234" t="s">
        <v>265</v>
      </c>
      <c r="D2" s="2"/>
      <c r="E2" s="2"/>
      <c r="F2" s="4"/>
      <c r="G2" s="4"/>
    </row>
    <row r="3" spans="1:6" ht="12" customHeight="1">
      <c r="A3" s="2"/>
      <c r="B3" s="38"/>
      <c r="C3" s="36"/>
      <c r="D3" s="2"/>
      <c r="E3" s="2"/>
      <c r="F3" s="4"/>
    </row>
    <row r="4" spans="1:5" ht="12" customHeight="1">
      <c r="A4" s="2"/>
      <c r="B4" s="38"/>
      <c r="C4" s="36"/>
      <c r="D4" s="39"/>
      <c r="E4" s="39"/>
    </row>
    <row r="5" spans="1:11" ht="12" customHeight="1">
      <c r="A5" s="40" t="s">
        <v>70</v>
      </c>
      <c r="B5" s="6"/>
      <c r="C5" s="41"/>
      <c r="D5" s="42">
        <v>2007</v>
      </c>
      <c r="E5" s="43">
        <v>2008</v>
      </c>
      <c r="F5" s="44" t="s">
        <v>266</v>
      </c>
      <c r="G5" s="110" t="s">
        <v>267</v>
      </c>
      <c r="H5" s="45" t="s">
        <v>251</v>
      </c>
      <c r="I5" s="326" t="s">
        <v>268</v>
      </c>
      <c r="J5" s="436" t="s">
        <v>269</v>
      </c>
      <c r="K5" s="436" t="s">
        <v>270</v>
      </c>
    </row>
    <row r="6" spans="1:11" ht="12" customHeight="1">
      <c r="A6" s="327" t="s">
        <v>228</v>
      </c>
      <c r="B6" s="159"/>
      <c r="C6" s="328"/>
      <c r="D6" s="118" t="e">
        <f>D7+D10+D20</f>
        <v>#VALUE!</v>
      </c>
      <c r="E6" s="119">
        <f>SUM(E7:E20)</f>
        <v>2744.3</v>
      </c>
      <c r="F6" s="120">
        <f>SUM(F7:F10,F20+F66)</f>
        <v>101480.32</v>
      </c>
      <c r="G6" s="120">
        <f>SUM(G7+G10+G20+G66)</f>
        <v>106428.31999999999</v>
      </c>
      <c r="H6" s="121">
        <f>SUM(H7+H10+H20+H66)</f>
        <v>103040</v>
      </c>
      <c r="I6" s="122">
        <f>SUM(I7+I10+I20+I66)</f>
        <v>104845</v>
      </c>
      <c r="J6" s="437">
        <f>SUM(J7+J10+J20+J66)</f>
        <v>117658.44</v>
      </c>
      <c r="K6" s="437">
        <f>SUM(K7+K10+K20+K66)</f>
        <v>119405.44</v>
      </c>
    </row>
    <row r="7" spans="1:11" ht="12" customHeight="1">
      <c r="A7" s="84"/>
      <c r="B7" s="58">
        <v>610</v>
      </c>
      <c r="C7" s="80" t="s">
        <v>71</v>
      </c>
      <c r="D7" s="8">
        <v>1146</v>
      </c>
      <c r="E7" s="8">
        <f>D7*1.05</f>
        <v>1203.3</v>
      </c>
      <c r="F7" s="123">
        <v>47900.24</v>
      </c>
      <c r="G7" s="123">
        <v>51908.67</v>
      </c>
      <c r="H7" s="124">
        <v>51500</v>
      </c>
      <c r="I7" s="124">
        <v>51500</v>
      </c>
      <c r="J7" s="438">
        <f>SUM(J8:J9)</f>
        <v>57093.44</v>
      </c>
      <c r="K7" s="438">
        <f>SUM(K8:K9)</f>
        <v>57093.44</v>
      </c>
    </row>
    <row r="8" spans="1:11" ht="12" customHeight="1">
      <c r="A8" s="84"/>
      <c r="B8" s="50">
        <v>611</v>
      </c>
      <c r="C8" s="55" t="s">
        <v>263</v>
      </c>
      <c r="D8" s="8"/>
      <c r="E8" s="8"/>
      <c r="F8" s="123"/>
      <c r="G8" s="123"/>
      <c r="H8" s="124"/>
      <c r="I8" s="124"/>
      <c r="J8" s="439">
        <v>56000</v>
      </c>
      <c r="K8" s="439">
        <v>56000</v>
      </c>
    </row>
    <row r="9" spans="1:11" ht="12" customHeight="1">
      <c r="A9" s="84"/>
      <c r="B9" s="50">
        <v>614</v>
      </c>
      <c r="C9" s="55" t="s">
        <v>264</v>
      </c>
      <c r="D9" s="8"/>
      <c r="E9" s="8"/>
      <c r="F9" s="123"/>
      <c r="G9" s="123"/>
      <c r="H9" s="124"/>
      <c r="I9" s="124"/>
      <c r="J9" s="439">
        <v>1093.44</v>
      </c>
      <c r="K9" s="439">
        <v>1093.44</v>
      </c>
    </row>
    <row r="10" spans="1:11" ht="12" customHeight="1">
      <c r="A10" s="10"/>
      <c r="B10" s="59">
        <v>620</v>
      </c>
      <c r="C10" s="80" t="s">
        <v>72</v>
      </c>
      <c r="D10" s="8" t="e">
        <f>SUM("$#REF!$#REF!:$#REF!$#REF!")</f>
        <v>#VALUE!</v>
      </c>
      <c r="E10" s="8">
        <v>239</v>
      </c>
      <c r="F10" s="123">
        <f>SUM(F11:F19)</f>
        <v>16383.400000000001</v>
      </c>
      <c r="G10" s="123">
        <f>SUM(G11:G19)</f>
        <v>18465.49</v>
      </c>
      <c r="H10" s="125">
        <f>SUM(H11:H19)</f>
        <v>18100</v>
      </c>
      <c r="I10" s="125">
        <f>SUM(I11:I19)</f>
        <v>18100</v>
      </c>
      <c r="J10" s="440">
        <v>20035</v>
      </c>
      <c r="K10" s="440">
        <v>20035</v>
      </c>
    </row>
    <row r="11" spans="1:11" ht="12" customHeight="1">
      <c r="A11" s="10"/>
      <c r="B11" s="13">
        <v>621</v>
      </c>
      <c r="C11" s="55" t="s">
        <v>73</v>
      </c>
      <c r="D11" s="8"/>
      <c r="E11" s="8"/>
      <c r="F11" s="126">
        <v>4298.94</v>
      </c>
      <c r="G11" s="126">
        <v>4799.63</v>
      </c>
      <c r="H11" s="87">
        <v>4710</v>
      </c>
      <c r="I11" s="87">
        <v>4710</v>
      </c>
      <c r="J11" s="441">
        <v>5224</v>
      </c>
      <c r="K11" s="441">
        <v>5224</v>
      </c>
    </row>
    <row r="12" spans="1:11" ht="12" customHeight="1">
      <c r="A12" s="10"/>
      <c r="B12" s="13">
        <v>623</v>
      </c>
      <c r="C12" s="55" t="s">
        <v>74</v>
      </c>
      <c r="D12" s="12"/>
      <c r="E12" s="12"/>
      <c r="F12" s="126">
        <v>429.56</v>
      </c>
      <c r="G12" s="126">
        <v>497.89</v>
      </c>
      <c r="H12" s="19">
        <v>485</v>
      </c>
      <c r="I12" s="19">
        <v>485</v>
      </c>
      <c r="J12" s="441">
        <v>485</v>
      </c>
      <c r="K12" s="441">
        <v>485</v>
      </c>
    </row>
    <row r="13" spans="1:11" ht="12" customHeight="1">
      <c r="A13" s="10"/>
      <c r="B13" s="13">
        <v>625001</v>
      </c>
      <c r="C13" s="55" t="s">
        <v>75</v>
      </c>
      <c r="D13" s="12"/>
      <c r="E13" s="12"/>
      <c r="F13" s="126">
        <v>565.55</v>
      </c>
      <c r="G13" s="126">
        <v>719.35</v>
      </c>
      <c r="H13" s="19">
        <v>700</v>
      </c>
      <c r="I13" s="19">
        <v>700</v>
      </c>
      <c r="J13" s="441">
        <v>800</v>
      </c>
      <c r="K13" s="441">
        <v>800</v>
      </c>
    </row>
    <row r="14" spans="1:11" ht="12" customHeight="1">
      <c r="A14" s="10"/>
      <c r="B14" s="13">
        <v>625002</v>
      </c>
      <c r="C14" s="55" t="s">
        <v>76</v>
      </c>
      <c r="D14" s="12"/>
      <c r="E14" s="12"/>
      <c r="F14" s="126">
        <v>6608.71</v>
      </c>
      <c r="G14" s="126">
        <v>7404.73</v>
      </c>
      <c r="H14" s="87">
        <v>7330</v>
      </c>
      <c r="I14" s="87">
        <v>7330</v>
      </c>
      <c r="J14" s="441">
        <v>7993</v>
      </c>
      <c r="K14" s="441">
        <v>7993</v>
      </c>
    </row>
    <row r="15" spans="1:11" ht="12" customHeight="1">
      <c r="A15" s="10"/>
      <c r="B15" s="13">
        <v>625003</v>
      </c>
      <c r="C15" s="55" t="s">
        <v>77</v>
      </c>
      <c r="D15" s="12"/>
      <c r="E15" s="12"/>
      <c r="F15" s="126">
        <v>403.84</v>
      </c>
      <c r="G15" s="126">
        <v>425.66</v>
      </c>
      <c r="H15" s="19">
        <v>410</v>
      </c>
      <c r="I15" s="19">
        <v>410</v>
      </c>
      <c r="J15" s="441">
        <v>457</v>
      </c>
      <c r="K15" s="441">
        <v>457</v>
      </c>
    </row>
    <row r="16" spans="1:11" ht="12" customHeight="1">
      <c r="A16" s="10"/>
      <c r="B16" s="13">
        <v>625004</v>
      </c>
      <c r="C16" s="55" t="s">
        <v>78</v>
      </c>
      <c r="D16" s="12"/>
      <c r="E16" s="12"/>
      <c r="F16" s="126">
        <v>1331.23</v>
      </c>
      <c r="G16" s="126">
        <v>1528.73</v>
      </c>
      <c r="H16" s="87">
        <v>1500</v>
      </c>
      <c r="I16" s="87">
        <v>1500</v>
      </c>
      <c r="J16" s="441">
        <v>1713</v>
      </c>
      <c r="K16" s="441">
        <v>1713</v>
      </c>
    </row>
    <row r="17" spans="1:11" ht="12" customHeight="1">
      <c r="A17" s="10"/>
      <c r="B17" s="13">
        <v>625005</v>
      </c>
      <c r="C17" s="55" t="s">
        <v>79</v>
      </c>
      <c r="D17" s="12"/>
      <c r="E17" s="12"/>
      <c r="F17" s="126">
        <v>424.34</v>
      </c>
      <c r="G17" s="126">
        <v>499.03</v>
      </c>
      <c r="H17" s="19">
        <v>470</v>
      </c>
      <c r="I17" s="19">
        <v>470</v>
      </c>
      <c r="J17" s="441">
        <v>571</v>
      </c>
      <c r="K17" s="441">
        <v>571</v>
      </c>
    </row>
    <row r="18" spans="1:11" ht="12" customHeight="1">
      <c r="A18" s="10"/>
      <c r="B18" s="13">
        <v>625007</v>
      </c>
      <c r="C18" s="55" t="s">
        <v>80</v>
      </c>
      <c r="D18" s="12"/>
      <c r="E18" s="12"/>
      <c r="F18" s="126">
        <v>2241.55</v>
      </c>
      <c r="G18" s="126">
        <v>2510.79</v>
      </c>
      <c r="H18" s="87">
        <v>2415</v>
      </c>
      <c r="I18" s="87">
        <v>2415</v>
      </c>
      <c r="J18" s="441">
        <v>2712</v>
      </c>
      <c r="K18" s="441">
        <v>2712</v>
      </c>
    </row>
    <row r="19" spans="1:11" ht="12" customHeight="1">
      <c r="A19" s="10"/>
      <c r="B19" s="13">
        <v>627</v>
      </c>
      <c r="C19" s="55" t="s">
        <v>81</v>
      </c>
      <c r="D19" s="12"/>
      <c r="E19" s="12"/>
      <c r="F19" s="126">
        <v>79.68</v>
      </c>
      <c r="G19" s="126">
        <v>79.68</v>
      </c>
      <c r="H19" s="19">
        <v>80</v>
      </c>
      <c r="I19" s="19">
        <v>80</v>
      </c>
      <c r="J19" s="441">
        <v>80</v>
      </c>
      <c r="K19" s="441">
        <v>80</v>
      </c>
    </row>
    <row r="20" spans="1:11" s="17" customFormat="1" ht="12" customHeight="1">
      <c r="A20" s="11"/>
      <c r="B20" s="58">
        <v>630</v>
      </c>
      <c r="C20" s="11" t="s">
        <v>82</v>
      </c>
      <c r="D20" s="8" t="e">
        <f>SUM("$#REF!$#REF!:$#REF!$#REF!")</f>
        <v>#VALUE!</v>
      </c>
      <c r="E20" s="8">
        <v>1302</v>
      </c>
      <c r="F20" s="83">
        <f aca="true" t="shared" si="0" ref="F20:K20">SUM(F21:F65)</f>
        <v>36885.36000000001</v>
      </c>
      <c r="G20" s="83">
        <f t="shared" si="0"/>
        <v>31611.539999999997</v>
      </c>
      <c r="H20" s="125">
        <f t="shared" si="0"/>
        <v>31370</v>
      </c>
      <c r="I20" s="8">
        <f t="shared" si="0"/>
        <v>33175</v>
      </c>
      <c r="J20" s="442">
        <f t="shared" si="0"/>
        <v>38460</v>
      </c>
      <c r="K20" s="442">
        <f t="shared" si="0"/>
        <v>40207</v>
      </c>
    </row>
    <row r="21" spans="1:11" ht="12" customHeight="1">
      <c r="A21" s="10"/>
      <c r="B21" s="50" t="s">
        <v>83</v>
      </c>
      <c r="C21" s="55" t="s">
        <v>84</v>
      </c>
      <c r="D21" s="12"/>
      <c r="E21" s="12"/>
      <c r="F21" s="127">
        <v>0</v>
      </c>
      <c r="G21" s="127">
        <v>73.54</v>
      </c>
      <c r="H21" s="87">
        <v>100</v>
      </c>
      <c r="I21" s="87">
        <v>100</v>
      </c>
      <c r="J21" s="441">
        <v>256</v>
      </c>
      <c r="K21" s="441">
        <v>265</v>
      </c>
    </row>
    <row r="22" spans="1:11" ht="12" customHeight="1">
      <c r="A22" s="10"/>
      <c r="B22" s="13">
        <v>632001</v>
      </c>
      <c r="C22" s="55" t="s">
        <v>85</v>
      </c>
      <c r="D22" s="12"/>
      <c r="E22" s="12"/>
      <c r="F22" s="126">
        <v>2821.42</v>
      </c>
      <c r="G22" s="126">
        <v>2990.98</v>
      </c>
      <c r="H22" s="87">
        <v>2400</v>
      </c>
      <c r="I22" s="10">
        <v>3400</v>
      </c>
      <c r="J22" s="443">
        <v>5000</v>
      </c>
      <c r="K22" s="443">
        <v>6000</v>
      </c>
    </row>
    <row r="23" spans="1:11" s="17" customFormat="1" ht="12" customHeight="1">
      <c r="A23" s="11">
        <v>111</v>
      </c>
      <c r="B23" s="13">
        <v>632001</v>
      </c>
      <c r="C23" s="55" t="s">
        <v>85</v>
      </c>
      <c r="D23" s="8"/>
      <c r="E23" s="8"/>
      <c r="F23" s="126">
        <v>568</v>
      </c>
      <c r="G23" s="126">
        <v>0</v>
      </c>
      <c r="H23" s="87">
        <v>600</v>
      </c>
      <c r="I23" s="12">
        <v>600</v>
      </c>
      <c r="J23" s="443">
        <v>600</v>
      </c>
      <c r="K23" s="443">
        <v>600</v>
      </c>
    </row>
    <row r="24" spans="1:11" ht="12" customHeight="1">
      <c r="A24" s="10"/>
      <c r="B24" s="13">
        <v>632002</v>
      </c>
      <c r="C24" s="55" t="s">
        <v>86</v>
      </c>
      <c r="D24" s="12"/>
      <c r="E24" s="12"/>
      <c r="F24" s="126">
        <v>39.13</v>
      </c>
      <c r="G24" s="126">
        <v>47.52</v>
      </c>
      <c r="H24" s="19">
        <v>100</v>
      </c>
      <c r="I24" s="10">
        <v>100</v>
      </c>
      <c r="J24" s="443">
        <v>100</v>
      </c>
      <c r="K24" s="443">
        <v>130</v>
      </c>
    </row>
    <row r="25" spans="1:11" s="17" customFormat="1" ht="12" customHeight="1">
      <c r="A25" s="11"/>
      <c r="B25" s="13">
        <v>632003</v>
      </c>
      <c r="C25" s="55" t="s">
        <v>87</v>
      </c>
      <c r="D25" s="8"/>
      <c r="E25" s="8"/>
      <c r="F25" s="126">
        <v>1662.92</v>
      </c>
      <c r="G25" s="126">
        <v>1417.87</v>
      </c>
      <c r="H25" s="87">
        <v>1400</v>
      </c>
      <c r="I25" s="12">
        <v>1400</v>
      </c>
      <c r="J25" s="443">
        <v>1600</v>
      </c>
      <c r="K25" s="443">
        <v>1600</v>
      </c>
    </row>
    <row r="26" spans="1:11" s="17" customFormat="1" ht="12" customHeight="1">
      <c r="A26" s="11">
        <v>111</v>
      </c>
      <c r="B26" s="13">
        <v>632003</v>
      </c>
      <c r="C26" s="55" t="s">
        <v>87</v>
      </c>
      <c r="D26" s="8"/>
      <c r="E26" s="8"/>
      <c r="F26" s="126">
        <v>194.52</v>
      </c>
      <c r="G26" s="126">
        <v>187.76</v>
      </c>
      <c r="H26" s="87">
        <v>200</v>
      </c>
      <c r="I26" s="12">
        <v>200</v>
      </c>
      <c r="J26" s="443">
        <v>200</v>
      </c>
      <c r="K26" s="443">
        <v>200</v>
      </c>
    </row>
    <row r="27" spans="1:11" s="17" customFormat="1" ht="12" customHeight="1">
      <c r="A27" s="11"/>
      <c r="B27" s="13">
        <v>633001</v>
      </c>
      <c r="C27" s="55" t="s">
        <v>88</v>
      </c>
      <c r="D27" s="8"/>
      <c r="E27" s="8"/>
      <c r="F27" s="126">
        <v>0</v>
      </c>
      <c r="G27" s="126"/>
      <c r="H27" s="87"/>
      <c r="I27" s="12"/>
      <c r="J27" s="443"/>
      <c r="K27" s="443"/>
    </row>
    <row r="28" spans="1:11" s="17" customFormat="1" ht="12" customHeight="1">
      <c r="A28" s="11"/>
      <c r="B28" s="13">
        <v>633002</v>
      </c>
      <c r="C28" s="55" t="s">
        <v>89</v>
      </c>
      <c r="D28" s="8"/>
      <c r="E28" s="8"/>
      <c r="F28" s="126">
        <v>0</v>
      </c>
      <c r="G28" s="126">
        <v>549</v>
      </c>
      <c r="H28" s="87">
        <v>500</v>
      </c>
      <c r="I28" s="12">
        <v>500</v>
      </c>
      <c r="J28" s="443">
        <v>500</v>
      </c>
      <c r="K28" s="443">
        <v>500</v>
      </c>
    </row>
    <row r="29" spans="1:11" s="17" customFormat="1" ht="12" customHeight="1">
      <c r="A29" s="11"/>
      <c r="B29" s="13">
        <v>633004</v>
      </c>
      <c r="C29" s="55" t="s">
        <v>90</v>
      </c>
      <c r="D29" s="8"/>
      <c r="E29" s="8"/>
      <c r="F29" s="126">
        <v>0</v>
      </c>
      <c r="G29" s="126"/>
      <c r="H29" s="87"/>
      <c r="I29" s="12"/>
      <c r="J29" s="443"/>
      <c r="K29" s="443"/>
    </row>
    <row r="30" spans="1:11" s="17" customFormat="1" ht="12" customHeight="1">
      <c r="A30" s="11">
        <v>111</v>
      </c>
      <c r="B30" s="13">
        <v>633006</v>
      </c>
      <c r="C30" s="55" t="s">
        <v>91</v>
      </c>
      <c r="D30" s="8"/>
      <c r="E30" s="8"/>
      <c r="F30" s="127">
        <v>700.87</v>
      </c>
      <c r="G30" s="127">
        <v>497.6</v>
      </c>
      <c r="H30" s="10">
        <v>700</v>
      </c>
      <c r="I30" s="10">
        <v>700</v>
      </c>
      <c r="J30" s="443">
        <v>700</v>
      </c>
      <c r="K30" s="443">
        <v>700</v>
      </c>
    </row>
    <row r="31" spans="1:11" s="17" customFormat="1" ht="12" customHeight="1">
      <c r="A31" s="11"/>
      <c r="B31" s="13">
        <v>633006</v>
      </c>
      <c r="C31" s="55" t="s">
        <v>91</v>
      </c>
      <c r="D31" s="8"/>
      <c r="E31" s="8"/>
      <c r="F31" s="25">
        <v>2206.93</v>
      </c>
      <c r="G31" s="25">
        <v>2003.19</v>
      </c>
      <c r="H31" s="87">
        <v>1800</v>
      </c>
      <c r="I31" s="12">
        <v>1800</v>
      </c>
      <c r="J31" s="443">
        <v>1800</v>
      </c>
      <c r="K31" s="443">
        <v>1800</v>
      </c>
    </row>
    <row r="32" spans="1:11" s="17" customFormat="1" ht="12" customHeight="1">
      <c r="A32" s="11">
        <v>46</v>
      </c>
      <c r="B32" s="13">
        <v>633006</v>
      </c>
      <c r="C32" s="55" t="s">
        <v>91</v>
      </c>
      <c r="D32" s="8"/>
      <c r="E32" s="8"/>
      <c r="F32" s="25">
        <v>0</v>
      </c>
      <c r="G32" s="25">
        <v>0</v>
      </c>
      <c r="H32" s="87">
        <v>0</v>
      </c>
      <c r="I32" s="10">
        <v>320</v>
      </c>
      <c r="J32" s="443">
        <v>320</v>
      </c>
      <c r="K32" s="443">
        <v>320</v>
      </c>
    </row>
    <row r="33" spans="1:11" s="17" customFormat="1" ht="12" customHeight="1">
      <c r="A33" s="11"/>
      <c r="B33" s="13">
        <v>633009</v>
      </c>
      <c r="C33" s="55" t="s">
        <v>92</v>
      </c>
      <c r="D33" s="8"/>
      <c r="E33" s="8"/>
      <c r="F33" s="69">
        <v>745.92</v>
      </c>
      <c r="G33" s="69">
        <v>510.09</v>
      </c>
      <c r="H33" s="19">
        <v>500</v>
      </c>
      <c r="I33" s="10">
        <v>500</v>
      </c>
      <c r="J33" s="443">
        <v>500</v>
      </c>
      <c r="K33" s="443">
        <v>500</v>
      </c>
    </row>
    <row r="34" spans="1:11" s="17" customFormat="1" ht="12" customHeight="1">
      <c r="A34" s="11"/>
      <c r="B34" s="13">
        <v>633010</v>
      </c>
      <c r="C34" s="55" t="s">
        <v>93</v>
      </c>
      <c r="D34" s="8"/>
      <c r="E34" s="8"/>
      <c r="F34" s="69">
        <v>9</v>
      </c>
      <c r="G34" s="69">
        <v>237.1</v>
      </c>
      <c r="H34" s="19">
        <v>200</v>
      </c>
      <c r="I34" s="19">
        <v>200</v>
      </c>
      <c r="J34" s="441">
        <v>200</v>
      </c>
      <c r="K34" s="441">
        <v>200</v>
      </c>
    </row>
    <row r="35" spans="1:11" s="17" customFormat="1" ht="12" customHeight="1">
      <c r="A35" s="11"/>
      <c r="B35" s="13">
        <v>633011</v>
      </c>
      <c r="C35" s="55" t="s">
        <v>94</v>
      </c>
      <c r="D35" s="8"/>
      <c r="E35" s="8"/>
      <c r="F35" s="69">
        <v>0</v>
      </c>
      <c r="G35" s="69"/>
      <c r="H35" s="19"/>
      <c r="I35" s="19"/>
      <c r="J35" s="441"/>
      <c r="K35" s="441"/>
    </row>
    <row r="36" spans="1:11" s="17" customFormat="1" ht="12" customHeight="1">
      <c r="A36" s="11"/>
      <c r="B36" s="13">
        <v>633016</v>
      </c>
      <c r="C36" s="55" t="s">
        <v>95</v>
      </c>
      <c r="D36" s="8"/>
      <c r="E36" s="8"/>
      <c r="F36" s="69">
        <v>846.76</v>
      </c>
      <c r="G36" s="69">
        <v>1449.35</v>
      </c>
      <c r="H36" s="19">
        <v>1400</v>
      </c>
      <c r="I36" s="19">
        <v>1400</v>
      </c>
      <c r="J36" s="441">
        <v>1700</v>
      </c>
      <c r="K36" s="441">
        <v>1700</v>
      </c>
    </row>
    <row r="37" spans="1:11" s="17" customFormat="1" ht="12" customHeight="1">
      <c r="A37" s="11"/>
      <c r="B37" s="50" t="s">
        <v>96</v>
      </c>
      <c r="C37" s="55" t="s">
        <v>97</v>
      </c>
      <c r="D37" s="8"/>
      <c r="E37" s="8"/>
      <c r="F37" s="69">
        <v>1778.32</v>
      </c>
      <c r="G37" s="69">
        <v>1508.5</v>
      </c>
      <c r="H37" s="87">
        <v>1500</v>
      </c>
      <c r="I37" s="87">
        <v>1500</v>
      </c>
      <c r="J37" s="441">
        <v>1500</v>
      </c>
      <c r="K37" s="441">
        <v>1500</v>
      </c>
    </row>
    <row r="38" spans="1:11" s="17" customFormat="1" ht="12" customHeight="1">
      <c r="A38" s="11">
        <v>111</v>
      </c>
      <c r="B38" s="13">
        <v>634001</v>
      </c>
      <c r="C38" s="55" t="s">
        <v>97</v>
      </c>
      <c r="D38" s="8"/>
      <c r="E38" s="8"/>
      <c r="F38" s="69">
        <v>0</v>
      </c>
      <c r="G38" s="69"/>
      <c r="H38" s="87"/>
      <c r="I38" s="87"/>
      <c r="J38" s="441"/>
      <c r="K38" s="441"/>
    </row>
    <row r="39" spans="1:11" s="17" customFormat="1" ht="12" customHeight="1">
      <c r="A39" s="11"/>
      <c r="B39" s="13">
        <v>634002</v>
      </c>
      <c r="C39" s="55" t="s">
        <v>98</v>
      </c>
      <c r="D39" s="8"/>
      <c r="E39" s="8"/>
      <c r="F39" s="69">
        <v>627.6</v>
      </c>
      <c r="G39" s="69">
        <v>86</v>
      </c>
      <c r="H39" s="19">
        <v>500</v>
      </c>
      <c r="I39" s="19">
        <v>500</v>
      </c>
      <c r="J39" s="441">
        <v>500</v>
      </c>
      <c r="K39" s="441">
        <v>500</v>
      </c>
    </row>
    <row r="40" spans="1:11" ht="12" customHeight="1">
      <c r="A40" s="10"/>
      <c r="B40" s="13">
        <v>634003</v>
      </c>
      <c r="C40" s="55" t="s">
        <v>99</v>
      </c>
      <c r="D40" s="12"/>
      <c r="E40" s="12"/>
      <c r="F40" s="25">
        <v>1370.67</v>
      </c>
      <c r="G40" s="25">
        <v>902.42</v>
      </c>
      <c r="H40" s="19">
        <v>700</v>
      </c>
      <c r="I40" s="19">
        <v>700</v>
      </c>
      <c r="J40" s="441">
        <v>750</v>
      </c>
      <c r="K40" s="441">
        <v>790</v>
      </c>
    </row>
    <row r="41" spans="1:11" ht="12" customHeight="1">
      <c r="A41" s="10"/>
      <c r="B41" s="13">
        <v>634004</v>
      </c>
      <c r="C41" s="55" t="s">
        <v>100</v>
      </c>
      <c r="D41" s="12"/>
      <c r="E41" s="12"/>
      <c r="F41" s="69">
        <v>24.42</v>
      </c>
      <c r="G41" s="69"/>
      <c r="H41" s="19">
        <v>100</v>
      </c>
      <c r="I41" s="19">
        <v>100</v>
      </c>
      <c r="J41" s="441">
        <v>100</v>
      </c>
      <c r="K41" s="441">
        <v>100</v>
      </c>
    </row>
    <row r="42" spans="1:11" ht="12" customHeight="1">
      <c r="A42" s="10"/>
      <c r="B42" s="13">
        <v>634005</v>
      </c>
      <c r="C42" s="10" t="s">
        <v>101</v>
      </c>
      <c r="D42" s="10"/>
      <c r="E42" s="10"/>
      <c r="F42" s="69">
        <v>55.9</v>
      </c>
      <c r="G42" s="69">
        <v>53</v>
      </c>
      <c r="H42" s="19">
        <v>60</v>
      </c>
      <c r="I42" s="19">
        <v>60</v>
      </c>
      <c r="J42" s="441">
        <v>75</v>
      </c>
      <c r="K42" s="441">
        <v>75</v>
      </c>
    </row>
    <row r="43" spans="1:11" ht="12" customHeight="1">
      <c r="A43" s="10"/>
      <c r="B43" s="13">
        <v>635002</v>
      </c>
      <c r="C43" s="10" t="s">
        <v>102</v>
      </c>
      <c r="D43" s="12"/>
      <c r="E43" s="12"/>
      <c r="F43" s="69">
        <v>465.05</v>
      </c>
      <c r="G43" s="69">
        <v>672.51</v>
      </c>
      <c r="H43" s="19">
        <v>500</v>
      </c>
      <c r="I43" s="10">
        <v>700</v>
      </c>
      <c r="J43" s="443">
        <v>700</v>
      </c>
      <c r="K43" s="443">
        <v>780</v>
      </c>
    </row>
    <row r="44" spans="1:11" ht="12" customHeight="1">
      <c r="A44" s="10"/>
      <c r="B44" s="13">
        <v>635006</v>
      </c>
      <c r="C44" s="10" t="s">
        <v>103</v>
      </c>
      <c r="D44" s="12"/>
      <c r="E44" s="12"/>
      <c r="F44" s="25">
        <v>30.24</v>
      </c>
      <c r="G44" s="25">
        <v>1821.98</v>
      </c>
      <c r="H44" s="19">
        <v>500</v>
      </c>
      <c r="I44" s="10">
        <v>500</v>
      </c>
      <c r="J44" s="443">
        <v>500</v>
      </c>
      <c r="K44" s="443">
        <v>500</v>
      </c>
    </row>
    <row r="45" spans="1:11" ht="12" customHeight="1">
      <c r="A45" s="10"/>
      <c r="B45" s="13">
        <v>636003</v>
      </c>
      <c r="C45" s="10" t="s">
        <v>104</v>
      </c>
      <c r="D45" s="12"/>
      <c r="E45" s="12"/>
      <c r="F45" s="25">
        <v>0</v>
      </c>
      <c r="G45" s="25"/>
      <c r="H45" s="19"/>
      <c r="I45" s="10"/>
      <c r="J45" s="443"/>
      <c r="K45" s="443"/>
    </row>
    <row r="46" spans="1:11" ht="12" customHeight="1">
      <c r="A46" s="10"/>
      <c r="B46" s="50" t="s">
        <v>105</v>
      </c>
      <c r="C46" s="55" t="s">
        <v>106</v>
      </c>
      <c r="D46" s="12"/>
      <c r="E46" s="12"/>
      <c r="F46" s="69">
        <v>1246.2</v>
      </c>
      <c r="G46" s="69">
        <v>911.4</v>
      </c>
      <c r="H46" s="19">
        <v>1300</v>
      </c>
      <c r="I46" s="10">
        <v>1300</v>
      </c>
      <c r="J46" s="443">
        <v>1300</v>
      </c>
      <c r="K46" s="443">
        <v>1300</v>
      </c>
    </row>
    <row r="47" spans="1:11" ht="12" customHeight="1">
      <c r="A47" s="10"/>
      <c r="B47" s="13">
        <v>637003</v>
      </c>
      <c r="C47" s="55" t="s">
        <v>107</v>
      </c>
      <c r="D47" s="12"/>
      <c r="E47" s="12"/>
      <c r="F47" s="25">
        <v>0</v>
      </c>
      <c r="G47" s="25">
        <v>184.32</v>
      </c>
      <c r="H47" s="19">
        <v>200</v>
      </c>
      <c r="I47" s="10">
        <v>200</v>
      </c>
      <c r="J47" s="443">
        <v>1052</v>
      </c>
      <c r="K47" s="443">
        <v>1640</v>
      </c>
    </row>
    <row r="48" spans="1:11" s="17" customFormat="1" ht="12" customHeight="1">
      <c r="A48" s="11">
        <v>111</v>
      </c>
      <c r="B48" s="13">
        <v>637004</v>
      </c>
      <c r="C48" s="55" t="s">
        <v>108</v>
      </c>
      <c r="D48" s="8"/>
      <c r="E48" s="8"/>
      <c r="F48" s="25">
        <v>2468.87</v>
      </c>
      <c r="G48" s="25">
        <v>0</v>
      </c>
      <c r="H48" s="19">
        <v>0</v>
      </c>
      <c r="I48" s="10">
        <v>0</v>
      </c>
      <c r="J48" s="443">
        <v>0</v>
      </c>
      <c r="K48" s="443">
        <v>0</v>
      </c>
    </row>
    <row r="49" spans="1:11" s="17" customFormat="1" ht="12" customHeight="1">
      <c r="A49" s="11"/>
      <c r="B49" s="13">
        <v>637004</v>
      </c>
      <c r="C49" s="55" t="s">
        <v>108</v>
      </c>
      <c r="D49" s="8"/>
      <c r="E49" s="8"/>
      <c r="F49" s="69">
        <v>3406.68</v>
      </c>
      <c r="G49" s="69">
        <v>3139.24</v>
      </c>
      <c r="H49" s="87">
        <v>3200</v>
      </c>
      <c r="I49" s="12">
        <v>3200</v>
      </c>
      <c r="J49" s="443">
        <v>3200</v>
      </c>
      <c r="K49" s="443">
        <v>3200</v>
      </c>
    </row>
    <row r="50" spans="1:11" s="17" customFormat="1" ht="12" customHeight="1">
      <c r="A50" s="11">
        <v>46</v>
      </c>
      <c r="B50" s="13">
        <v>637004</v>
      </c>
      <c r="C50" s="55" t="s">
        <v>108</v>
      </c>
      <c r="D50" s="8"/>
      <c r="E50" s="8"/>
      <c r="F50" s="69">
        <v>0</v>
      </c>
      <c r="G50" s="69">
        <v>0</v>
      </c>
      <c r="H50" s="87">
        <v>0</v>
      </c>
      <c r="I50" s="10">
        <v>55</v>
      </c>
      <c r="J50" s="443">
        <v>55</v>
      </c>
      <c r="K50" s="443">
        <v>55</v>
      </c>
    </row>
    <row r="51" spans="1:11" s="17" customFormat="1" ht="12" customHeight="1">
      <c r="A51" s="11"/>
      <c r="B51" s="13">
        <v>637005</v>
      </c>
      <c r="C51" s="55" t="s">
        <v>109</v>
      </c>
      <c r="D51" s="8"/>
      <c r="E51" s="8"/>
      <c r="F51" s="69">
        <v>5800.64</v>
      </c>
      <c r="G51" s="69">
        <v>6145.46</v>
      </c>
      <c r="H51" s="87">
        <v>6000</v>
      </c>
      <c r="I51" s="12">
        <v>6000</v>
      </c>
      <c r="J51" s="443">
        <v>6000</v>
      </c>
      <c r="K51" s="443">
        <v>6000</v>
      </c>
    </row>
    <row r="52" spans="1:11" s="17" customFormat="1" ht="12" customHeight="1">
      <c r="A52" s="11">
        <v>111</v>
      </c>
      <c r="B52" s="13">
        <v>637005</v>
      </c>
      <c r="C52" s="55" t="s">
        <v>109</v>
      </c>
      <c r="D52" s="8"/>
      <c r="E52" s="8"/>
      <c r="F52" s="69">
        <v>0</v>
      </c>
      <c r="G52" s="69"/>
      <c r="H52" s="87"/>
      <c r="I52" s="12"/>
      <c r="J52" s="443"/>
      <c r="K52" s="443"/>
    </row>
    <row r="53" spans="1:11" s="17" customFormat="1" ht="12" customHeight="1">
      <c r="A53" s="11">
        <v>111</v>
      </c>
      <c r="B53" s="13">
        <v>637006</v>
      </c>
      <c r="C53" s="55" t="s">
        <v>110</v>
      </c>
      <c r="D53" s="8"/>
      <c r="E53" s="8"/>
      <c r="F53" s="69">
        <v>0</v>
      </c>
      <c r="G53" s="69"/>
      <c r="H53" s="87"/>
      <c r="I53" s="12">
        <v>0</v>
      </c>
      <c r="J53" s="443">
        <v>592</v>
      </c>
      <c r="K53" s="443">
        <v>592</v>
      </c>
    </row>
    <row r="54" spans="1:11" s="17" customFormat="1" ht="12" customHeight="1">
      <c r="A54" s="11"/>
      <c r="B54" s="13">
        <v>637011</v>
      </c>
      <c r="C54" s="55" t="s">
        <v>111</v>
      </c>
      <c r="D54" s="8"/>
      <c r="E54" s="8"/>
      <c r="F54" s="25">
        <v>0</v>
      </c>
      <c r="G54" s="25"/>
      <c r="H54" s="19"/>
      <c r="I54" s="10"/>
      <c r="J54" s="443"/>
      <c r="K54" s="443"/>
    </row>
    <row r="55" spans="1:11" s="17" customFormat="1" ht="12" customHeight="1">
      <c r="A55" s="11"/>
      <c r="B55" s="13">
        <v>637012</v>
      </c>
      <c r="C55" s="55" t="s">
        <v>112</v>
      </c>
      <c r="D55" s="8"/>
      <c r="E55" s="8"/>
      <c r="F55" s="69">
        <v>1457.91</v>
      </c>
      <c r="G55" s="69">
        <v>907.13</v>
      </c>
      <c r="H55" s="87">
        <v>1000</v>
      </c>
      <c r="I55" s="12">
        <v>1000</v>
      </c>
      <c r="J55" s="443">
        <v>1000</v>
      </c>
      <c r="K55" s="443">
        <v>1000</v>
      </c>
    </row>
    <row r="56" spans="1:11" s="17" customFormat="1" ht="12" customHeight="1">
      <c r="A56" s="11"/>
      <c r="B56" s="13">
        <v>637014</v>
      </c>
      <c r="C56" s="55" t="s">
        <v>113</v>
      </c>
      <c r="D56" s="8"/>
      <c r="E56" s="8"/>
      <c r="F56" s="69">
        <v>4362</v>
      </c>
      <c r="G56" s="69">
        <v>2504.6</v>
      </c>
      <c r="H56" s="87">
        <v>2500</v>
      </c>
      <c r="I56" s="12">
        <v>2500</v>
      </c>
      <c r="J56" s="443">
        <v>3300</v>
      </c>
      <c r="K56" s="443">
        <v>3300</v>
      </c>
    </row>
    <row r="57" spans="1:11" s="17" customFormat="1" ht="12" customHeight="1">
      <c r="A57" s="11"/>
      <c r="B57" s="13">
        <v>637015</v>
      </c>
      <c r="C57" s="55" t="s">
        <v>114</v>
      </c>
      <c r="D57" s="8"/>
      <c r="E57" s="8"/>
      <c r="F57" s="25">
        <v>1160.51</v>
      </c>
      <c r="G57" s="25">
        <v>942.1</v>
      </c>
      <c r="H57" s="87">
        <v>950</v>
      </c>
      <c r="I57" s="12">
        <v>950</v>
      </c>
      <c r="J57" s="443">
        <v>950</v>
      </c>
      <c r="K57" s="443">
        <v>950</v>
      </c>
    </row>
    <row r="58" spans="1:11" s="17" customFormat="1" ht="12" customHeight="1">
      <c r="A58" s="11"/>
      <c r="B58" s="13">
        <v>637016</v>
      </c>
      <c r="C58" s="55" t="s">
        <v>115</v>
      </c>
      <c r="D58" s="8"/>
      <c r="E58" s="8"/>
      <c r="F58" s="69">
        <v>922.78</v>
      </c>
      <c r="G58" s="69">
        <v>779.84</v>
      </c>
      <c r="H58" s="19">
        <v>800</v>
      </c>
      <c r="I58" s="10">
        <v>800</v>
      </c>
      <c r="J58" s="443">
        <v>800</v>
      </c>
      <c r="K58" s="443">
        <v>800</v>
      </c>
    </row>
    <row r="59" spans="1:11" s="17" customFormat="1" ht="12" customHeight="1">
      <c r="A59" s="11"/>
      <c r="B59" s="13">
        <v>637023</v>
      </c>
      <c r="C59" s="55" t="s">
        <v>116</v>
      </c>
      <c r="D59" s="8"/>
      <c r="E59" s="8"/>
      <c r="F59" s="25">
        <v>87</v>
      </c>
      <c r="G59" s="25"/>
      <c r="H59" s="19">
        <v>50</v>
      </c>
      <c r="I59" s="10">
        <v>80</v>
      </c>
      <c r="J59" s="443">
        <v>300</v>
      </c>
      <c r="K59" s="443">
        <v>300</v>
      </c>
    </row>
    <row r="60" spans="1:11" s="17" customFormat="1" ht="12" customHeight="1">
      <c r="A60" s="11"/>
      <c r="B60" s="13">
        <v>637024</v>
      </c>
      <c r="C60" s="55" t="s">
        <v>212</v>
      </c>
      <c r="D60" s="8"/>
      <c r="E60" s="8"/>
      <c r="F60" s="25"/>
      <c r="G60" s="25">
        <v>0.07</v>
      </c>
      <c r="H60" s="19"/>
      <c r="I60" s="10"/>
      <c r="J60" s="443"/>
      <c r="K60" s="443"/>
    </row>
    <row r="61" spans="1:11" s="17" customFormat="1" ht="12" customHeight="1">
      <c r="A61" s="11"/>
      <c r="B61" s="13">
        <v>637026</v>
      </c>
      <c r="C61" s="55" t="s">
        <v>117</v>
      </c>
      <c r="D61" s="8"/>
      <c r="E61" s="8"/>
      <c r="F61" s="25">
        <v>1618.37</v>
      </c>
      <c r="G61" s="25">
        <v>566.26</v>
      </c>
      <c r="H61" s="87">
        <v>1000</v>
      </c>
      <c r="I61" s="87">
        <v>1000</v>
      </c>
      <c r="J61" s="441">
        <v>1500</v>
      </c>
      <c r="K61" s="441">
        <v>1500</v>
      </c>
    </row>
    <row r="62" spans="1:11" s="17" customFormat="1" ht="12" customHeight="1">
      <c r="A62" s="11">
        <v>111</v>
      </c>
      <c r="B62" s="13">
        <v>637027</v>
      </c>
      <c r="C62" s="55" t="s">
        <v>118</v>
      </c>
      <c r="D62" s="8"/>
      <c r="E62" s="8"/>
      <c r="F62" s="25">
        <v>0</v>
      </c>
      <c r="G62" s="25"/>
      <c r="H62" s="87"/>
      <c r="I62" s="87"/>
      <c r="J62" s="441"/>
      <c r="K62" s="441"/>
    </row>
    <row r="63" spans="1:11" s="17" customFormat="1" ht="12" customHeight="1">
      <c r="A63" s="11"/>
      <c r="B63" s="13">
        <v>637027</v>
      </c>
      <c r="C63" s="55" t="s">
        <v>118</v>
      </c>
      <c r="D63" s="8"/>
      <c r="E63" s="8"/>
      <c r="F63" s="25">
        <v>0</v>
      </c>
      <c r="G63" s="25">
        <v>514.8</v>
      </c>
      <c r="H63" s="19">
        <v>600</v>
      </c>
      <c r="I63" s="19">
        <v>800</v>
      </c>
      <c r="J63" s="441">
        <v>800</v>
      </c>
      <c r="K63" s="441">
        <v>800</v>
      </c>
    </row>
    <row r="64" spans="1:11" s="17" customFormat="1" ht="12" customHeight="1">
      <c r="A64" s="11"/>
      <c r="B64" s="13">
        <v>637031</v>
      </c>
      <c r="C64" s="10" t="s">
        <v>119</v>
      </c>
      <c r="D64" s="8"/>
      <c r="E64" s="8"/>
      <c r="F64" s="69">
        <v>200</v>
      </c>
      <c r="G64" s="69"/>
      <c r="H64" s="19"/>
      <c r="I64" s="87"/>
      <c r="J64" s="441"/>
      <c r="K64" s="441"/>
    </row>
    <row r="65" spans="1:11" s="17" customFormat="1" ht="12" customHeight="1">
      <c r="A65" s="11"/>
      <c r="B65" s="13">
        <v>637035</v>
      </c>
      <c r="C65" s="10" t="s">
        <v>120</v>
      </c>
      <c r="D65" s="8"/>
      <c r="E65" s="8"/>
      <c r="F65" s="69">
        <v>6.73</v>
      </c>
      <c r="G65" s="69">
        <v>7.91</v>
      </c>
      <c r="H65" s="19">
        <v>10</v>
      </c>
      <c r="I65" s="19">
        <v>10</v>
      </c>
      <c r="J65" s="441">
        <v>10</v>
      </c>
      <c r="K65" s="441">
        <v>10</v>
      </c>
    </row>
    <row r="66" spans="1:11" s="17" customFormat="1" ht="12" customHeight="1">
      <c r="A66" s="11"/>
      <c r="B66" s="59">
        <v>640</v>
      </c>
      <c r="C66" s="11" t="s">
        <v>121</v>
      </c>
      <c r="D66" s="8"/>
      <c r="E66" s="8"/>
      <c r="F66" s="83">
        <v>311.32</v>
      </c>
      <c r="G66" s="83">
        <f>SUM(G67:G69)</f>
        <v>4442.62</v>
      </c>
      <c r="H66" s="67">
        <f>SUM(H67:H70)</f>
        <v>2070</v>
      </c>
      <c r="I66" s="67">
        <f>SUM(I67:I70)</f>
        <v>2070</v>
      </c>
      <c r="J66" s="440">
        <f>SUM(J67:J70)</f>
        <v>2070</v>
      </c>
      <c r="K66" s="440">
        <f>SUM(K67:K70)</f>
        <v>2070</v>
      </c>
    </row>
    <row r="67" spans="1:11" s="17" customFormat="1" ht="12" customHeight="1">
      <c r="A67" s="11"/>
      <c r="B67" s="13">
        <v>641009</v>
      </c>
      <c r="C67" s="10" t="s">
        <v>122</v>
      </c>
      <c r="D67" s="8"/>
      <c r="E67" s="8"/>
      <c r="F67" s="69"/>
      <c r="G67" s="69">
        <v>214.08</v>
      </c>
      <c r="H67" s="19">
        <v>300</v>
      </c>
      <c r="I67" s="19">
        <v>300</v>
      </c>
      <c r="J67" s="441">
        <v>300</v>
      </c>
      <c r="K67" s="441">
        <v>300</v>
      </c>
    </row>
    <row r="68" spans="1:11" s="17" customFormat="1" ht="12" customHeight="1">
      <c r="A68" s="11"/>
      <c r="B68" s="13">
        <v>642001</v>
      </c>
      <c r="C68" s="10" t="s">
        <v>123</v>
      </c>
      <c r="D68" s="12"/>
      <c r="E68" s="12"/>
      <c r="F68" s="69">
        <v>311.32</v>
      </c>
      <c r="G68" s="69">
        <v>259.11</v>
      </c>
      <c r="H68" s="19">
        <v>270</v>
      </c>
      <c r="I68" s="19">
        <v>270</v>
      </c>
      <c r="J68" s="441">
        <v>270</v>
      </c>
      <c r="K68" s="441">
        <v>270</v>
      </c>
    </row>
    <row r="69" spans="1:11" s="17" customFormat="1" ht="12" customHeight="1">
      <c r="A69" s="51"/>
      <c r="B69" s="21">
        <v>642007</v>
      </c>
      <c r="C69" s="22" t="s">
        <v>238</v>
      </c>
      <c r="D69" s="23"/>
      <c r="E69" s="23"/>
      <c r="F69" s="149"/>
      <c r="G69" s="149">
        <v>3969.43</v>
      </c>
      <c r="H69" s="71"/>
      <c r="I69" s="71"/>
      <c r="J69" s="448"/>
      <c r="K69" s="448"/>
    </row>
    <row r="70" spans="1:11" s="17" customFormat="1" ht="12" customHeight="1">
      <c r="A70" s="11"/>
      <c r="B70" s="13">
        <v>644</v>
      </c>
      <c r="C70" s="10" t="s">
        <v>250</v>
      </c>
      <c r="D70" s="12"/>
      <c r="E70" s="12"/>
      <c r="F70" s="69"/>
      <c r="G70" s="69"/>
      <c r="H70" s="12">
        <v>1500</v>
      </c>
      <c r="I70" s="12">
        <v>1500</v>
      </c>
      <c r="J70" s="443">
        <v>1500</v>
      </c>
      <c r="K70" s="443">
        <v>1500</v>
      </c>
    </row>
    <row r="71" spans="1:11" s="17" customFormat="1" ht="12" customHeight="1">
      <c r="A71" s="79"/>
      <c r="B71" s="1"/>
      <c r="C71" s="2"/>
      <c r="D71" s="14"/>
      <c r="E71" s="14"/>
      <c r="F71" s="111"/>
      <c r="G71" s="111"/>
      <c r="H71" s="3"/>
      <c r="I71" s="79"/>
      <c r="J71" s="453"/>
      <c r="K71" s="453"/>
    </row>
    <row r="72" spans="1:11" ht="12" customHeight="1">
      <c r="A72" s="128" t="s">
        <v>124</v>
      </c>
      <c r="B72" s="329"/>
      <c r="C72" s="330"/>
      <c r="D72" s="331" t="e">
        <f>D73+D75+D83+"$#REF!$#REF!"+"$#REF!$#REF!"+"$#REF!$#REF!"</f>
        <v>#VALUE!</v>
      </c>
      <c r="E72" s="131">
        <f>SUM(E73:E83)</f>
        <v>46</v>
      </c>
      <c r="F72" s="132">
        <f>F73+F75+F83</f>
        <v>1792.3000000000002</v>
      </c>
      <c r="G72" s="132">
        <f>SUM(G73+G75+G83)</f>
        <v>1807.1000000000001</v>
      </c>
      <c r="H72" s="133">
        <f>SUM(H73+H75+H83)</f>
        <v>1807.1</v>
      </c>
      <c r="I72" s="133">
        <f>SUM(I73+I75+I83)</f>
        <v>1807.1</v>
      </c>
      <c r="J72" s="444">
        <f>SUM(J73+J75+J83)</f>
        <v>1807.1</v>
      </c>
      <c r="K72" s="444">
        <f>SUM(K73+K75+K83)</f>
        <v>1807.1</v>
      </c>
    </row>
    <row r="73" spans="1:11" ht="12" customHeight="1">
      <c r="A73" s="11"/>
      <c r="B73" s="58">
        <v>610</v>
      </c>
      <c r="C73" s="332" t="s">
        <v>71</v>
      </c>
      <c r="D73" s="8" t="e">
        <f>"$#REF!$#REF!"+"$#REF!$#REF!"</f>
        <v>#VALUE!</v>
      </c>
      <c r="E73" s="8">
        <v>28</v>
      </c>
      <c r="F73" s="83">
        <f>SUM(F74)</f>
        <v>837.38</v>
      </c>
      <c r="G73" s="83">
        <f>SUM(G74)</f>
        <v>848.33</v>
      </c>
      <c r="H73" s="67">
        <f>H74</f>
        <v>848.33</v>
      </c>
      <c r="I73" s="67">
        <f>I74</f>
        <v>848.33</v>
      </c>
      <c r="J73" s="440">
        <f>J74</f>
        <v>848.33</v>
      </c>
      <c r="K73" s="440">
        <f>K74</f>
        <v>848.33</v>
      </c>
    </row>
    <row r="74" spans="1:11" ht="12" customHeight="1">
      <c r="A74" s="11">
        <v>111</v>
      </c>
      <c r="B74" s="13">
        <v>611</v>
      </c>
      <c r="C74" s="55" t="s">
        <v>125</v>
      </c>
      <c r="D74" s="12"/>
      <c r="E74" s="12"/>
      <c r="F74" s="25">
        <v>837.38</v>
      </c>
      <c r="G74" s="25">
        <v>848.33</v>
      </c>
      <c r="H74" s="10">
        <v>848.33</v>
      </c>
      <c r="I74" s="10">
        <v>848.33</v>
      </c>
      <c r="J74" s="443">
        <v>848.33</v>
      </c>
      <c r="K74" s="443">
        <v>848.33</v>
      </c>
    </row>
    <row r="75" spans="1:11" ht="12" customHeight="1">
      <c r="A75" s="11"/>
      <c r="B75" s="59">
        <v>620</v>
      </c>
      <c r="C75" s="80" t="s">
        <v>72</v>
      </c>
      <c r="D75" s="8" t="str">
        <f>"$#REF!$#REF!"</f>
        <v>$#REF!$#REF!</v>
      </c>
      <c r="E75" s="8">
        <v>9</v>
      </c>
      <c r="F75" s="60">
        <f aca="true" t="shared" si="1" ref="F75:K75">SUM(F76:F82)</f>
        <v>257.85</v>
      </c>
      <c r="G75" s="60">
        <f t="shared" si="1"/>
        <v>261.70000000000005</v>
      </c>
      <c r="H75" s="11">
        <f t="shared" si="1"/>
        <v>261.7</v>
      </c>
      <c r="I75" s="11">
        <f t="shared" si="1"/>
        <v>261.7</v>
      </c>
      <c r="J75" s="442">
        <f t="shared" si="1"/>
        <v>261.7</v>
      </c>
      <c r="K75" s="442">
        <f t="shared" si="1"/>
        <v>261.7</v>
      </c>
    </row>
    <row r="76" spans="1:11" ht="12" customHeight="1">
      <c r="A76" s="11">
        <v>111</v>
      </c>
      <c r="B76" s="13">
        <v>621</v>
      </c>
      <c r="C76" s="55" t="s">
        <v>73</v>
      </c>
      <c r="D76" s="8"/>
      <c r="E76" s="8"/>
      <c r="F76" s="25">
        <v>73.78</v>
      </c>
      <c r="G76" s="25">
        <v>74.88</v>
      </c>
      <c r="H76" s="10">
        <v>74</v>
      </c>
      <c r="I76" s="10">
        <v>74</v>
      </c>
      <c r="J76" s="443">
        <v>74</v>
      </c>
      <c r="K76" s="443">
        <v>74</v>
      </c>
    </row>
    <row r="77" spans="1:11" ht="12" customHeight="1">
      <c r="A77" s="11">
        <v>111</v>
      </c>
      <c r="B77" s="13">
        <v>625001</v>
      </c>
      <c r="C77" s="55" t="s">
        <v>75</v>
      </c>
      <c r="D77" s="8"/>
      <c r="E77" s="8"/>
      <c r="F77" s="25">
        <v>10.33</v>
      </c>
      <c r="G77" s="25">
        <v>10.48</v>
      </c>
      <c r="H77" s="10">
        <v>11</v>
      </c>
      <c r="I77" s="10">
        <v>11</v>
      </c>
      <c r="J77" s="443">
        <v>11</v>
      </c>
      <c r="K77" s="443">
        <v>11</v>
      </c>
    </row>
    <row r="78" spans="1:11" ht="12" customHeight="1">
      <c r="A78" s="11">
        <v>111</v>
      </c>
      <c r="B78" s="13">
        <v>625002</v>
      </c>
      <c r="C78" s="55" t="s">
        <v>76</v>
      </c>
      <c r="D78" s="8"/>
      <c r="E78" s="8"/>
      <c r="F78" s="25">
        <v>103.29</v>
      </c>
      <c r="G78" s="25">
        <v>104.83</v>
      </c>
      <c r="H78" s="10">
        <v>104</v>
      </c>
      <c r="I78" s="10">
        <v>104</v>
      </c>
      <c r="J78" s="443">
        <v>104</v>
      </c>
      <c r="K78" s="443">
        <v>104</v>
      </c>
    </row>
    <row r="79" spans="1:11" ht="12" customHeight="1">
      <c r="A79" s="11">
        <v>111</v>
      </c>
      <c r="B79" s="13">
        <v>625003</v>
      </c>
      <c r="C79" s="55" t="s">
        <v>77</v>
      </c>
      <c r="D79" s="8"/>
      <c r="E79" s="8"/>
      <c r="F79" s="25">
        <v>5.9</v>
      </c>
      <c r="G79" s="25">
        <v>5.99</v>
      </c>
      <c r="H79" s="10">
        <v>6</v>
      </c>
      <c r="I79" s="10">
        <v>6</v>
      </c>
      <c r="J79" s="443">
        <v>6</v>
      </c>
      <c r="K79" s="443">
        <v>6</v>
      </c>
    </row>
    <row r="80" spans="1:11" ht="12" customHeight="1">
      <c r="A80" s="11">
        <v>111</v>
      </c>
      <c r="B80" s="13">
        <v>625004</v>
      </c>
      <c r="C80" s="55" t="s">
        <v>78</v>
      </c>
      <c r="D80" s="8"/>
      <c r="E80" s="8"/>
      <c r="F80" s="25">
        <v>22.13</v>
      </c>
      <c r="G80" s="25">
        <v>22.46</v>
      </c>
      <c r="H80" s="10">
        <v>23</v>
      </c>
      <c r="I80" s="10">
        <v>23</v>
      </c>
      <c r="J80" s="443">
        <v>23</v>
      </c>
      <c r="K80" s="443">
        <v>23</v>
      </c>
    </row>
    <row r="81" spans="1:11" ht="12" customHeight="1">
      <c r="A81" s="11">
        <v>111</v>
      </c>
      <c r="B81" s="13">
        <v>625005</v>
      </c>
      <c r="C81" s="55" t="s">
        <v>79</v>
      </c>
      <c r="D81" s="8"/>
      <c r="E81" s="8"/>
      <c r="F81" s="25">
        <v>7.38</v>
      </c>
      <c r="G81" s="25">
        <v>7.49</v>
      </c>
      <c r="H81" s="10">
        <v>8</v>
      </c>
      <c r="I81" s="10">
        <v>8</v>
      </c>
      <c r="J81" s="443">
        <v>8</v>
      </c>
      <c r="K81" s="443">
        <v>8</v>
      </c>
    </row>
    <row r="82" spans="1:11" ht="12" customHeight="1">
      <c r="A82" s="11">
        <v>111</v>
      </c>
      <c r="B82" s="13">
        <v>625007</v>
      </c>
      <c r="C82" s="55" t="s">
        <v>80</v>
      </c>
      <c r="D82" s="8"/>
      <c r="E82" s="8"/>
      <c r="F82" s="25">
        <v>35.04</v>
      </c>
      <c r="G82" s="25">
        <v>35.57</v>
      </c>
      <c r="H82" s="10">
        <v>35.7</v>
      </c>
      <c r="I82" s="10">
        <v>35.7</v>
      </c>
      <c r="J82" s="443">
        <v>35.7</v>
      </c>
      <c r="K82" s="443">
        <v>35.7</v>
      </c>
    </row>
    <row r="83" spans="1:11" ht="12" customHeight="1">
      <c r="A83" s="11"/>
      <c r="B83" s="58">
        <v>630</v>
      </c>
      <c r="C83" s="11" t="s">
        <v>82</v>
      </c>
      <c r="D83" s="8" t="str">
        <f>"$#REF!$#REF!"</f>
        <v>$#REF!$#REF!</v>
      </c>
      <c r="E83" s="8">
        <v>9</v>
      </c>
      <c r="F83" s="60">
        <f aca="true" t="shared" si="2" ref="F83:K83">SUM(F84:F89)</f>
        <v>697.07</v>
      </c>
      <c r="G83" s="60">
        <f t="shared" si="2"/>
        <v>697.0699999999999</v>
      </c>
      <c r="H83" s="11">
        <f t="shared" si="2"/>
        <v>697.07</v>
      </c>
      <c r="I83" s="11">
        <f t="shared" si="2"/>
        <v>697.07</v>
      </c>
      <c r="J83" s="442">
        <f t="shared" si="2"/>
        <v>697.07</v>
      </c>
      <c r="K83" s="442">
        <f t="shared" si="2"/>
        <v>697.07</v>
      </c>
    </row>
    <row r="84" spans="1:11" ht="12" customHeight="1">
      <c r="A84" s="11">
        <v>111</v>
      </c>
      <c r="B84" s="13">
        <v>632001</v>
      </c>
      <c r="C84" s="10" t="s">
        <v>126</v>
      </c>
      <c r="D84" s="12"/>
      <c r="E84" s="12"/>
      <c r="F84" s="25">
        <v>403</v>
      </c>
      <c r="G84" s="25"/>
      <c r="H84" s="10">
        <v>403</v>
      </c>
      <c r="I84" s="10">
        <v>403</v>
      </c>
      <c r="J84" s="443">
        <v>403</v>
      </c>
      <c r="K84" s="443">
        <v>403</v>
      </c>
    </row>
    <row r="85" spans="1:11" ht="12" customHeight="1">
      <c r="A85" s="11">
        <v>111</v>
      </c>
      <c r="B85" s="13">
        <v>632003</v>
      </c>
      <c r="C85" s="55" t="s">
        <v>87</v>
      </c>
      <c r="D85" s="8"/>
      <c r="E85" s="8"/>
      <c r="F85" s="25">
        <v>86.47</v>
      </c>
      <c r="G85" s="25">
        <v>323.02</v>
      </c>
      <c r="H85" s="10">
        <v>86.47</v>
      </c>
      <c r="I85" s="10">
        <v>86.47</v>
      </c>
      <c r="J85" s="443">
        <v>86.47</v>
      </c>
      <c r="K85" s="443">
        <v>86.47</v>
      </c>
    </row>
    <row r="86" spans="1:11" ht="12" customHeight="1">
      <c r="A86" s="11">
        <v>111</v>
      </c>
      <c r="B86" s="13">
        <v>633006</v>
      </c>
      <c r="C86" s="55" t="s">
        <v>127</v>
      </c>
      <c r="D86" s="8"/>
      <c r="E86" s="8"/>
      <c r="F86" s="25">
        <v>207.6</v>
      </c>
      <c r="G86" s="25">
        <v>374.05</v>
      </c>
      <c r="H86" s="10">
        <v>207.6</v>
      </c>
      <c r="I86" s="10">
        <v>207.6</v>
      </c>
      <c r="J86" s="443">
        <v>207.6</v>
      </c>
      <c r="K86" s="443">
        <v>207.6</v>
      </c>
    </row>
    <row r="87" spans="1:11" ht="12" customHeight="1">
      <c r="A87" s="11">
        <v>111</v>
      </c>
      <c r="B87" s="13">
        <v>633016</v>
      </c>
      <c r="C87" s="55" t="s">
        <v>95</v>
      </c>
      <c r="D87" s="8"/>
      <c r="E87" s="8"/>
      <c r="F87" s="25">
        <v>0</v>
      </c>
      <c r="G87" s="25"/>
      <c r="H87" s="10"/>
      <c r="I87" s="10"/>
      <c r="J87" s="443"/>
      <c r="K87" s="443"/>
    </row>
    <row r="88" spans="1:11" ht="12" customHeight="1">
      <c r="A88" s="11">
        <v>111</v>
      </c>
      <c r="B88" s="13">
        <v>637001</v>
      </c>
      <c r="C88" s="55" t="s">
        <v>128</v>
      </c>
      <c r="D88" s="8"/>
      <c r="E88" s="8"/>
      <c r="F88" s="25">
        <v>0</v>
      </c>
      <c r="G88" s="25"/>
      <c r="H88" s="10"/>
      <c r="I88" s="10"/>
      <c r="J88" s="443"/>
      <c r="K88" s="443"/>
    </row>
    <row r="89" spans="1:11" ht="12" customHeight="1">
      <c r="A89" s="11">
        <v>111</v>
      </c>
      <c r="B89" s="13">
        <v>637026</v>
      </c>
      <c r="C89" s="55" t="s">
        <v>117</v>
      </c>
      <c r="D89" s="12"/>
      <c r="E89" s="12"/>
      <c r="F89" s="25">
        <v>0</v>
      </c>
      <c r="G89" s="134"/>
      <c r="H89" s="22"/>
      <c r="I89" s="22"/>
      <c r="J89" s="445"/>
      <c r="K89" s="445"/>
    </row>
    <row r="90" spans="1:11" ht="12" customHeight="1">
      <c r="A90" s="65"/>
      <c r="B90" s="116"/>
      <c r="C90" s="138"/>
      <c r="D90" s="27"/>
      <c r="E90" s="27"/>
      <c r="F90" s="135"/>
      <c r="G90" s="135"/>
      <c r="H90" s="136"/>
      <c r="I90" s="24"/>
      <c r="J90" s="446"/>
      <c r="K90" s="446"/>
    </row>
    <row r="91" spans="1:11" ht="12" customHeight="1">
      <c r="A91" s="133" t="s">
        <v>129</v>
      </c>
      <c r="B91" s="333"/>
      <c r="C91" s="334"/>
      <c r="D91" s="335"/>
      <c r="E91" s="139"/>
      <c r="F91" s="132">
        <f>SUM(F96:F107)</f>
        <v>738</v>
      </c>
      <c r="G91" s="132">
        <f>SUM(G92:G107)</f>
        <v>1120</v>
      </c>
      <c r="H91" s="133">
        <v>1500</v>
      </c>
      <c r="I91" s="133">
        <v>1500</v>
      </c>
      <c r="J91" s="444">
        <f>SUM(J92:J107)</f>
        <v>2560</v>
      </c>
      <c r="K91" s="444">
        <f>SUM(K92:K107)</f>
        <v>2560</v>
      </c>
    </row>
    <row r="92" spans="1:11" s="112" customFormat="1" ht="12" customHeight="1">
      <c r="A92" s="143"/>
      <c r="B92" s="140">
        <v>621</v>
      </c>
      <c r="C92" s="336" t="s">
        <v>225</v>
      </c>
      <c r="D92" s="141"/>
      <c r="E92" s="141"/>
      <c r="F92" s="142"/>
      <c r="G92" s="142"/>
      <c r="H92" s="114"/>
      <c r="I92" s="114"/>
      <c r="J92" s="447"/>
      <c r="K92" s="447"/>
    </row>
    <row r="93" spans="1:11" s="112" customFormat="1" ht="12" customHeight="1">
      <c r="A93" s="143"/>
      <c r="B93" s="140">
        <v>621</v>
      </c>
      <c r="C93" s="113" t="s">
        <v>225</v>
      </c>
      <c r="D93" s="141"/>
      <c r="E93" s="141"/>
      <c r="F93" s="142"/>
      <c r="G93" s="142">
        <v>58.58</v>
      </c>
      <c r="H93" s="114">
        <v>120</v>
      </c>
      <c r="I93" s="114">
        <v>120</v>
      </c>
      <c r="J93" s="447">
        <v>140</v>
      </c>
      <c r="K93" s="447">
        <v>140</v>
      </c>
    </row>
    <row r="94" spans="1:11" s="112" customFormat="1" ht="12" customHeight="1">
      <c r="A94" s="143"/>
      <c r="B94" s="140">
        <v>625002</v>
      </c>
      <c r="C94" s="113" t="s">
        <v>229</v>
      </c>
      <c r="D94" s="141"/>
      <c r="E94" s="141"/>
      <c r="F94" s="142"/>
      <c r="G94" s="142"/>
      <c r="H94" s="114"/>
      <c r="I94" s="114"/>
      <c r="J94" s="447"/>
      <c r="K94" s="447"/>
    </row>
    <row r="95" spans="1:11" s="112" customFormat="1" ht="12" customHeight="1">
      <c r="A95" s="143">
        <v>111</v>
      </c>
      <c r="B95" s="140">
        <v>625002</v>
      </c>
      <c r="C95" s="113" t="s">
        <v>229</v>
      </c>
      <c r="D95" s="141"/>
      <c r="E95" s="141"/>
      <c r="F95" s="142"/>
      <c r="G95" s="114">
        <v>21.2</v>
      </c>
      <c r="H95" s="114">
        <v>45</v>
      </c>
      <c r="I95" s="114">
        <v>45</v>
      </c>
      <c r="J95" s="447">
        <v>56</v>
      </c>
      <c r="K95" s="447">
        <v>56</v>
      </c>
    </row>
    <row r="96" spans="1:11" ht="12" customHeight="1">
      <c r="A96" s="11">
        <v>111</v>
      </c>
      <c r="B96" s="13">
        <v>625003</v>
      </c>
      <c r="C96" s="55" t="s">
        <v>77</v>
      </c>
      <c r="D96" s="12"/>
      <c r="E96" s="12"/>
      <c r="F96" s="69">
        <v>3.54</v>
      </c>
      <c r="G96" s="69">
        <v>1.21</v>
      </c>
      <c r="H96" s="19">
        <v>5</v>
      </c>
      <c r="I96" s="19">
        <v>5</v>
      </c>
      <c r="J96" s="441">
        <v>5</v>
      </c>
      <c r="K96" s="441">
        <v>5</v>
      </c>
    </row>
    <row r="97" spans="1:11" ht="12" customHeight="1">
      <c r="A97" s="11">
        <v>111</v>
      </c>
      <c r="B97" s="13">
        <v>625004</v>
      </c>
      <c r="C97" s="55" t="s">
        <v>224</v>
      </c>
      <c r="D97" s="12"/>
      <c r="E97" s="12"/>
      <c r="F97" s="69"/>
      <c r="G97" s="69">
        <v>4.54</v>
      </c>
      <c r="H97" s="19">
        <v>10</v>
      </c>
      <c r="I97" s="19">
        <v>10</v>
      </c>
      <c r="J97" s="441">
        <v>13</v>
      </c>
      <c r="K97" s="441">
        <v>13</v>
      </c>
    </row>
    <row r="98" spans="1:11" ht="12" customHeight="1">
      <c r="A98" s="11">
        <v>111</v>
      </c>
      <c r="B98" s="13">
        <v>625007</v>
      </c>
      <c r="C98" s="55" t="s">
        <v>223</v>
      </c>
      <c r="D98" s="12"/>
      <c r="E98" s="12"/>
      <c r="F98" s="69"/>
      <c r="G98" s="69">
        <v>7.18</v>
      </c>
      <c r="H98" s="19">
        <v>17</v>
      </c>
      <c r="I98" s="19">
        <v>17</v>
      </c>
      <c r="J98" s="441">
        <v>20</v>
      </c>
      <c r="K98" s="441">
        <v>20</v>
      </c>
    </row>
    <row r="99" spans="1:11" ht="12" customHeight="1">
      <c r="A99" s="11">
        <v>111</v>
      </c>
      <c r="B99" s="13">
        <v>632003</v>
      </c>
      <c r="C99" s="55" t="s">
        <v>87</v>
      </c>
      <c r="D99" s="12"/>
      <c r="E99" s="12"/>
      <c r="F99" s="69">
        <v>22</v>
      </c>
      <c r="G99" s="69">
        <v>10</v>
      </c>
      <c r="H99" s="19">
        <v>20</v>
      </c>
      <c r="I99" s="19">
        <v>20</v>
      </c>
      <c r="J99" s="441">
        <v>20</v>
      </c>
      <c r="K99" s="441">
        <v>20</v>
      </c>
    </row>
    <row r="100" spans="1:11" ht="12" customHeight="1">
      <c r="A100" s="11">
        <v>111</v>
      </c>
      <c r="B100" s="13">
        <v>633006</v>
      </c>
      <c r="C100" s="55" t="s">
        <v>127</v>
      </c>
      <c r="D100" s="12"/>
      <c r="E100" s="12"/>
      <c r="F100" s="69">
        <v>21.4</v>
      </c>
      <c r="G100" s="69">
        <v>65</v>
      </c>
      <c r="H100" s="19">
        <v>130</v>
      </c>
      <c r="I100" s="19">
        <v>130</v>
      </c>
      <c r="J100" s="441">
        <v>130</v>
      </c>
      <c r="K100" s="441">
        <v>130</v>
      </c>
    </row>
    <row r="101" spans="1:11" ht="12" customHeight="1">
      <c r="A101" s="11">
        <v>111</v>
      </c>
      <c r="B101" s="13">
        <v>633016</v>
      </c>
      <c r="C101" s="55" t="s">
        <v>95</v>
      </c>
      <c r="D101" s="12"/>
      <c r="E101" s="12"/>
      <c r="F101" s="69">
        <v>16</v>
      </c>
      <c r="G101" s="69">
        <v>24</v>
      </c>
      <c r="H101" s="19">
        <v>50</v>
      </c>
      <c r="I101" s="19">
        <v>50</v>
      </c>
      <c r="J101" s="441">
        <v>56</v>
      </c>
      <c r="K101" s="441">
        <v>56</v>
      </c>
    </row>
    <row r="102" spans="1:11" ht="12" customHeight="1">
      <c r="A102" s="11">
        <v>111</v>
      </c>
      <c r="B102" s="13">
        <v>634001</v>
      </c>
      <c r="C102" s="55" t="s">
        <v>130</v>
      </c>
      <c r="D102" s="12"/>
      <c r="E102" s="12"/>
      <c r="F102" s="69">
        <v>10</v>
      </c>
      <c r="G102" s="69">
        <v>15</v>
      </c>
      <c r="H102" s="19">
        <v>30</v>
      </c>
      <c r="I102" s="19">
        <v>30</v>
      </c>
      <c r="J102" s="441">
        <v>30</v>
      </c>
      <c r="K102" s="441">
        <v>30</v>
      </c>
    </row>
    <row r="103" spans="1:11" ht="12" customHeight="1">
      <c r="A103" s="11"/>
      <c r="B103" s="13">
        <v>635006</v>
      </c>
      <c r="C103" s="55" t="s">
        <v>131</v>
      </c>
      <c r="D103" s="12"/>
      <c r="E103" s="12"/>
      <c r="F103" s="69">
        <v>49.58</v>
      </c>
      <c r="G103" s="69">
        <v>0</v>
      </c>
      <c r="H103" s="19"/>
      <c r="I103" s="19"/>
      <c r="J103" s="441"/>
      <c r="K103" s="441"/>
    </row>
    <row r="104" spans="1:11" ht="12" customHeight="1">
      <c r="A104" s="11">
        <v>111</v>
      </c>
      <c r="B104" s="13">
        <v>637014</v>
      </c>
      <c r="C104" s="55" t="s">
        <v>113</v>
      </c>
      <c r="D104" s="12"/>
      <c r="E104" s="12"/>
      <c r="F104" s="69">
        <v>100.8</v>
      </c>
      <c r="G104" s="69">
        <v>111.6</v>
      </c>
      <c r="H104" s="19">
        <v>250</v>
      </c>
      <c r="I104" s="19">
        <v>250</v>
      </c>
      <c r="J104" s="441">
        <v>265</v>
      </c>
      <c r="K104" s="441">
        <v>265</v>
      </c>
    </row>
    <row r="105" spans="1:11" ht="12" customHeight="1">
      <c r="A105" s="11">
        <v>111</v>
      </c>
      <c r="B105" s="13">
        <v>637026</v>
      </c>
      <c r="C105" s="55" t="s">
        <v>222</v>
      </c>
      <c r="D105" s="12"/>
      <c r="E105" s="12"/>
      <c r="F105" s="69"/>
      <c r="G105" s="69">
        <v>474.96</v>
      </c>
      <c r="H105" s="19">
        <v>573</v>
      </c>
      <c r="I105" s="19">
        <v>573</v>
      </c>
      <c r="J105" s="441">
        <v>1140</v>
      </c>
      <c r="K105" s="441">
        <v>1140</v>
      </c>
    </row>
    <row r="106" spans="1:11" ht="12" customHeight="1">
      <c r="A106" s="11">
        <v>111</v>
      </c>
      <c r="B106" s="13">
        <v>637027</v>
      </c>
      <c r="C106" s="55" t="s">
        <v>132</v>
      </c>
      <c r="D106" s="12"/>
      <c r="E106" s="12"/>
      <c r="F106" s="69">
        <v>450.98</v>
      </c>
      <c r="G106" s="69">
        <v>151.45</v>
      </c>
      <c r="H106" s="19">
        <v>250</v>
      </c>
      <c r="I106" s="19">
        <v>250</v>
      </c>
      <c r="J106" s="441">
        <v>405</v>
      </c>
      <c r="K106" s="441">
        <v>405</v>
      </c>
    </row>
    <row r="107" spans="1:11" ht="12" customHeight="1">
      <c r="A107" s="11">
        <v>111</v>
      </c>
      <c r="B107" s="13">
        <v>637037</v>
      </c>
      <c r="C107" s="55" t="s">
        <v>133</v>
      </c>
      <c r="D107" s="12"/>
      <c r="E107" s="12"/>
      <c r="F107" s="69">
        <v>63.7</v>
      </c>
      <c r="G107" s="69">
        <v>175.28</v>
      </c>
      <c r="H107" s="71"/>
      <c r="I107" s="22">
        <v>0</v>
      </c>
      <c r="J107" s="445">
        <v>280</v>
      </c>
      <c r="K107" s="445">
        <v>280</v>
      </c>
    </row>
    <row r="108" spans="1:11" ht="12" customHeight="1">
      <c r="A108" s="144"/>
      <c r="B108" s="1"/>
      <c r="C108" s="36"/>
      <c r="D108" s="14"/>
      <c r="E108" s="14"/>
      <c r="F108" s="4"/>
      <c r="G108" s="4"/>
      <c r="H108" s="24"/>
      <c r="I108" s="24"/>
      <c r="J108" s="446"/>
      <c r="K108" s="446"/>
    </row>
    <row r="109" spans="1:11" ht="12" customHeight="1">
      <c r="A109" s="146" t="s">
        <v>134</v>
      </c>
      <c r="B109" s="337"/>
      <c r="C109" s="160"/>
      <c r="D109" s="331" t="e">
        <f>SUM(D110)</f>
        <v>#VALUE!</v>
      </c>
      <c r="E109" s="131">
        <v>126</v>
      </c>
      <c r="F109" s="132">
        <f>F110</f>
        <v>522.58</v>
      </c>
      <c r="G109" s="132">
        <f>SUM(G110)</f>
        <v>31.97</v>
      </c>
      <c r="H109" s="133">
        <v>0</v>
      </c>
      <c r="I109" s="133">
        <v>0</v>
      </c>
      <c r="J109" s="444">
        <v>0</v>
      </c>
      <c r="K109" s="444">
        <v>0</v>
      </c>
    </row>
    <row r="110" spans="1:11" s="17" customFormat="1" ht="12" customHeight="1">
      <c r="A110" s="145"/>
      <c r="B110" s="58">
        <v>651</v>
      </c>
      <c r="C110" s="332" t="s">
        <v>135</v>
      </c>
      <c r="D110" s="8" t="e">
        <f>SUM("$#REF!$#REF!")</f>
        <v>#VALUE!</v>
      </c>
      <c r="E110" s="8">
        <v>126</v>
      </c>
      <c r="F110" s="83">
        <f>SUM(F111)</f>
        <v>522.58</v>
      </c>
      <c r="G110" s="83">
        <f>SUM(G111)</f>
        <v>31.97</v>
      </c>
      <c r="H110" s="67">
        <v>0</v>
      </c>
      <c r="I110" s="67">
        <v>0</v>
      </c>
      <c r="J110" s="440">
        <v>0</v>
      </c>
      <c r="K110" s="440">
        <v>0</v>
      </c>
    </row>
    <row r="111" spans="1:11" ht="12" customHeight="1">
      <c r="A111" s="10"/>
      <c r="B111" s="13">
        <v>651002</v>
      </c>
      <c r="C111" s="55" t="s">
        <v>136</v>
      </c>
      <c r="D111" s="12"/>
      <c r="E111" s="8"/>
      <c r="F111" s="149">
        <v>522.58</v>
      </c>
      <c r="G111" s="149">
        <v>31.97</v>
      </c>
      <c r="H111" s="71">
        <v>0</v>
      </c>
      <c r="I111" s="71">
        <v>0</v>
      </c>
      <c r="J111" s="448">
        <v>0</v>
      </c>
      <c r="K111" s="448">
        <v>0</v>
      </c>
    </row>
    <row r="112" spans="1:11" ht="12" customHeight="1">
      <c r="A112" s="65"/>
      <c r="B112" s="116"/>
      <c r="C112" s="138"/>
      <c r="D112" s="27"/>
      <c r="E112" s="26"/>
      <c r="F112" s="96"/>
      <c r="G112" s="96"/>
      <c r="H112" s="136"/>
      <c r="I112" s="24"/>
      <c r="J112" s="446"/>
      <c r="K112" s="446"/>
    </row>
    <row r="113" spans="1:11" s="16" customFormat="1" ht="12" customHeight="1">
      <c r="A113" s="133" t="s">
        <v>137</v>
      </c>
      <c r="B113" s="338"/>
      <c r="C113" s="334"/>
      <c r="D113" s="335"/>
      <c r="E113" s="115"/>
      <c r="F113" s="132">
        <f>SUM(F114)</f>
        <v>202.8</v>
      </c>
      <c r="G113" s="132">
        <f>SUM(G114)</f>
        <v>187.2</v>
      </c>
      <c r="H113" s="133">
        <f>H114</f>
        <v>203</v>
      </c>
      <c r="I113" s="133">
        <f>I114</f>
        <v>203</v>
      </c>
      <c r="J113" s="444">
        <f>J114</f>
        <v>0</v>
      </c>
      <c r="K113" s="444">
        <f>K114</f>
        <v>0</v>
      </c>
    </row>
    <row r="114" spans="1:11" ht="12" customHeight="1">
      <c r="A114" s="11">
        <v>111</v>
      </c>
      <c r="B114" s="13">
        <v>637027</v>
      </c>
      <c r="C114" s="339" t="s">
        <v>118</v>
      </c>
      <c r="D114" s="12"/>
      <c r="E114" s="8"/>
      <c r="F114" s="25">
        <v>202.8</v>
      </c>
      <c r="G114" s="134">
        <v>187.2</v>
      </c>
      <c r="H114" s="22">
        <v>203</v>
      </c>
      <c r="I114" s="22">
        <v>203</v>
      </c>
      <c r="J114" s="445">
        <v>0</v>
      </c>
      <c r="K114" s="445">
        <v>0</v>
      </c>
    </row>
    <row r="115" spans="1:11" ht="12" customHeight="1">
      <c r="A115" s="81"/>
      <c r="B115" s="116"/>
      <c r="C115" s="138"/>
      <c r="D115" s="27"/>
      <c r="E115" s="26"/>
      <c r="F115" s="151"/>
      <c r="G115" s="151"/>
      <c r="H115" s="136"/>
      <c r="I115" s="24"/>
      <c r="J115" s="446"/>
      <c r="K115" s="446"/>
    </row>
    <row r="116" spans="1:11" ht="12" customHeight="1">
      <c r="A116" s="128" t="s">
        <v>138</v>
      </c>
      <c r="B116" s="329"/>
      <c r="C116" s="330"/>
      <c r="D116" s="331" t="e">
        <f>D117+"$#REF!$#REF!"+"$#REF!$#REF!"+"$#REF!$#REF!"</f>
        <v>#VALUE!</v>
      </c>
      <c r="E116" s="131">
        <v>84</v>
      </c>
      <c r="F116" s="132">
        <f>F117</f>
        <v>805.46</v>
      </c>
      <c r="G116" s="132">
        <f>SUM(G117)</f>
        <v>984.5600000000001</v>
      </c>
      <c r="H116" s="133">
        <f>H117</f>
        <v>6000</v>
      </c>
      <c r="I116" s="133">
        <f>I117</f>
        <v>6000</v>
      </c>
      <c r="J116" s="444">
        <f>J117</f>
        <v>6000</v>
      </c>
      <c r="K116" s="444">
        <f>K117</f>
        <v>6000</v>
      </c>
    </row>
    <row r="117" spans="1:11" ht="12" customHeight="1">
      <c r="A117" s="11"/>
      <c r="B117" s="58">
        <v>630</v>
      </c>
      <c r="C117" s="340" t="s">
        <v>82</v>
      </c>
      <c r="D117" s="8" t="str">
        <f>"$#REF!$#REF!"</f>
        <v>$#REF!$#REF!</v>
      </c>
      <c r="E117" s="8">
        <v>84</v>
      </c>
      <c r="F117" s="83">
        <f aca="true" t="shared" si="3" ref="F117:K117">SUM(F118:F126)</f>
        <v>805.46</v>
      </c>
      <c r="G117" s="83">
        <f t="shared" si="3"/>
        <v>984.5600000000001</v>
      </c>
      <c r="H117" s="67">
        <f t="shared" si="3"/>
        <v>6000</v>
      </c>
      <c r="I117" s="67">
        <f t="shared" si="3"/>
        <v>6000</v>
      </c>
      <c r="J117" s="440">
        <f t="shared" si="3"/>
        <v>6000</v>
      </c>
      <c r="K117" s="440">
        <f t="shared" si="3"/>
        <v>6000</v>
      </c>
    </row>
    <row r="118" spans="1:11" ht="12" customHeight="1">
      <c r="A118" s="11"/>
      <c r="B118" s="13">
        <v>632001</v>
      </c>
      <c r="C118" s="55" t="s">
        <v>126</v>
      </c>
      <c r="D118" s="8"/>
      <c r="E118" s="8"/>
      <c r="F118" s="69">
        <v>107.36</v>
      </c>
      <c r="G118" s="69">
        <v>167.05</v>
      </c>
      <c r="H118" s="19">
        <v>300</v>
      </c>
      <c r="I118" s="19">
        <v>300</v>
      </c>
      <c r="J118" s="441">
        <v>300</v>
      </c>
      <c r="K118" s="441">
        <v>300</v>
      </c>
    </row>
    <row r="119" spans="1:11" ht="12" customHeight="1">
      <c r="A119" s="11"/>
      <c r="B119" s="13">
        <v>633006</v>
      </c>
      <c r="C119" s="55" t="s">
        <v>127</v>
      </c>
      <c r="D119" s="8"/>
      <c r="E119" s="8"/>
      <c r="F119" s="69">
        <v>262.68</v>
      </c>
      <c r="G119" s="69">
        <v>242.4</v>
      </c>
      <c r="H119" s="19">
        <v>3400</v>
      </c>
      <c r="I119" s="19">
        <v>3400</v>
      </c>
      <c r="J119" s="441">
        <v>3060</v>
      </c>
      <c r="K119" s="441">
        <v>3060</v>
      </c>
    </row>
    <row r="120" spans="1:11" ht="12" customHeight="1">
      <c r="A120" s="11"/>
      <c r="B120" s="13">
        <v>633010</v>
      </c>
      <c r="C120" s="55" t="s">
        <v>93</v>
      </c>
      <c r="D120" s="8"/>
      <c r="E120" s="8"/>
      <c r="F120" s="69">
        <v>0</v>
      </c>
      <c r="G120" s="69"/>
      <c r="H120" s="19">
        <v>800</v>
      </c>
      <c r="I120" s="19">
        <v>800</v>
      </c>
      <c r="J120" s="441">
        <v>1800</v>
      </c>
      <c r="K120" s="441">
        <v>1800</v>
      </c>
    </row>
    <row r="121" spans="1:11" ht="12" customHeight="1">
      <c r="A121" s="11"/>
      <c r="B121" s="50" t="s">
        <v>96</v>
      </c>
      <c r="C121" s="55" t="s">
        <v>97</v>
      </c>
      <c r="D121" s="8"/>
      <c r="E121" s="8"/>
      <c r="F121" s="69">
        <v>0</v>
      </c>
      <c r="G121" s="69"/>
      <c r="H121" s="19">
        <v>100</v>
      </c>
      <c r="I121" s="19">
        <v>100</v>
      </c>
      <c r="J121" s="441">
        <v>100</v>
      </c>
      <c r="K121" s="441">
        <v>100</v>
      </c>
    </row>
    <row r="122" spans="1:11" ht="12" customHeight="1">
      <c r="A122" s="11"/>
      <c r="B122" s="13">
        <v>634003</v>
      </c>
      <c r="C122" s="55" t="s">
        <v>99</v>
      </c>
      <c r="D122" s="8"/>
      <c r="E122" s="8"/>
      <c r="F122" s="69">
        <v>435.42</v>
      </c>
      <c r="G122" s="69">
        <v>457.19</v>
      </c>
      <c r="H122" s="19">
        <v>470</v>
      </c>
      <c r="I122" s="19">
        <v>470</v>
      </c>
      <c r="J122" s="441">
        <v>470</v>
      </c>
      <c r="K122" s="441">
        <v>470</v>
      </c>
    </row>
    <row r="123" spans="1:11" ht="12" customHeight="1">
      <c r="A123" s="11"/>
      <c r="B123" s="50">
        <v>635</v>
      </c>
      <c r="C123" s="10" t="s">
        <v>139</v>
      </c>
      <c r="D123" s="12"/>
      <c r="E123" s="12"/>
      <c r="F123" s="69">
        <v>0</v>
      </c>
      <c r="G123" s="69"/>
      <c r="H123" s="19">
        <v>930</v>
      </c>
      <c r="I123" s="19">
        <v>930</v>
      </c>
      <c r="J123" s="441"/>
      <c r="K123" s="441"/>
    </row>
    <row r="124" spans="1:11" ht="12" customHeight="1">
      <c r="A124" s="11"/>
      <c r="B124" s="50">
        <v>635006</v>
      </c>
      <c r="C124" s="10" t="s">
        <v>213</v>
      </c>
      <c r="D124" s="12"/>
      <c r="E124" s="12"/>
      <c r="F124" s="69"/>
      <c r="G124" s="69">
        <v>117.92</v>
      </c>
      <c r="H124" s="19"/>
      <c r="I124" s="19"/>
      <c r="J124" s="441"/>
      <c r="K124" s="441"/>
    </row>
    <row r="125" spans="1:11" ht="12" customHeight="1">
      <c r="A125" s="11"/>
      <c r="B125" s="13">
        <v>637001</v>
      </c>
      <c r="C125" s="10" t="s">
        <v>259</v>
      </c>
      <c r="D125" s="12"/>
      <c r="E125" s="12"/>
      <c r="F125" s="69"/>
      <c r="G125" s="69"/>
      <c r="H125" s="19"/>
      <c r="I125" s="10">
        <v>0</v>
      </c>
      <c r="J125" s="443">
        <v>270</v>
      </c>
      <c r="K125" s="443">
        <v>270</v>
      </c>
    </row>
    <row r="126" spans="1:11" ht="12" customHeight="1">
      <c r="A126" s="11"/>
      <c r="B126" s="13">
        <v>637012</v>
      </c>
      <c r="C126" s="10" t="s">
        <v>112</v>
      </c>
      <c r="D126" s="12"/>
      <c r="E126" s="12"/>
      <c r="F126" s="69">
        <v>0</v>
      </c>
      <c r="G126" s="69"/>
      <c r="H126" s="19"/>
      <c r="I126" s="10"/>
      <c r="J126" s="443"/>
      <c r="K126" s="443"/>
    </row>
    <row r="127" spans="1:11" ht="12" customHeight="1">
      <c r="A127" s="152"/>
      <c r="B127" s="1"/>
      <c r="C127" s="2"/>
      <c r="D127" s="14"/>
      <c r="E127" s="14"/>
      <c r="F127" s="111"/>
      <c r="G127" s="111"/>
      <c r="H127" s="2"/>
      <c r="I127" s="2"/>
      <c r="J127" s="449"/>
      <c r="K127" s="449"/>
    </row>
    <row r="128" spans="1:11" ht="12" customHeight="1">
      <c r="A128" s="128" t="s">
        <v>140</v>
      </c>
      <c r="B128" s="129"/>
      <c r="C128" s="130"/>
      <c r="D128" s="131">
        <f>D129+D133+D149</f>
        <v>35</v>
      </c>
      <c r="E128" s="131">
        <f>D128*1.05</f>
        <v>36.75</v>
      </c>
      <c r="F128" s="132">
        <f>F129+F133+F149</f>
        <v>9241.5</v>
      </c>
      <c r="G128" s="132">
        <f>SUM(G129+G133+G149)</f>
        <v>5478.48</v>
      </c>
      <c r="H128" s="133">
        <v>0</v>
      </c>
      <c r="I128" s="133">
        <v>0</v>
      </c>
      <c r="J128" s="444">
        <v>0</v>
      </c>
      <c r="K128" s="444">
        <v>0</v>
      </c>
    </row>
    <row r="129" spans="1:11" ht="12" customHeight="1">
      <c r="A129" s="66"/>
      <c r="B129" s="58">
        <v>610</v>
      </c>
      <c r="C129" s="80" t="s">
        <v>71</v>
      </c>
      <c r="D129" s="12">
        <v>10</v>
      </c>
      <c r="E129" s="12">
        <f>D129*1.05</f>
        <v>10.5</v>
      </c>
      <c r="F129" s="60">
        <f>SUM(F130:F132)</f>
        <v>6773.26</v>
      </c>
      <c r="G129" s="60">
        <f>SUM(G130:G132)</f>
        <v>4059.54</v>
      </c>
      <c r="H129" s="11"/>
      <c r="I129" s="10"/>
      <c r="J129" s="443"/>
      <c r="K129" s="443"/>
    </row>
    <row r="130" spans="1:11" ht="12" customHeight="1">
      <c r="A130" s="66">
        <v>72</v>
      </c>
      <c r="B130" s="50">
        <v>611</v>
      </c>
      <c r="C130" s="55" t="s">
        <v>125</v>
      </c>
      <c r="D130" s="12"/>
      <c r="E130" s="12"/>
      <c r="F130" s="25">
        <v>0</v>
      </c>
      <c r="G130" s="25"/>
      <c r="H130" s="11"/>
      <c r="I130" s="10"/>
      <c r="J130" s="443"/>
      <c r="K130" s="443"/>
    </row>
    <row r="131" spans="1:11" ht="12" customHeight="1">
      <c r="A131" s="66">
        <v>1161</v>
      </c>
      <c r="B131" s="50">
        <v>611</v>
      </c>
      <c r="C131" s="55" t="s">
        <v>125</v>
      </c>
      <c r="D131" s="12"/>
      <c r="E131" s="12"/>
      <c r="F131" s="25">
        <v>0</v>
      </c>
      <c r="G131" s="25"/>
      <c r="H131" s="11"/>
      <c r="I131" s="10"/>
      <c r="J131" s="443"/>
      <c r="K131" s="443"/>
    </row>
    <row r="132" spans="1:11" ht="12" customHeight="1">
      <c r="A132" s="66" t="s">
        <v>141</v>
      </c>
      <c r="B132" s="50">
        <v>611</v>
      </c>
      <c r="C132" s="55" t="s">
        <v>125</v>
      </c>
      <c r="D132" s="12"/>
      <c r="E132" s="12"/>
      <c r="F132" s="25">
        <v>6773.26</v>
      </c>
      <c r="G132" s="25">
        <v>4059.54</v>
      </c>
      <c r="H132" s="10"/>
      <c r="I132" s="10"/>
      <c r="J132" s="443"/>
      <c r="K132" s="443"/>
    </row>
    <row r="133" spans="1:11" ht="12" customHeight="1">
      <c r="A133" s="66"/>
      <c r="B133" s="59">
        <v>620</v>
      </c>
      <c r="C133" s="80" t="s">
        <v>72</v>
      </c>
      <c r="D133" s="12">
        <v>4</v>
      </c>
      <c r="E133" s="12">
        <f>D133*1.05</f>
        <v>4.2</v>
      </c>
      <c r="F133" s="60">
        <f>SUM(F135:F148)</f>
        <v>2367.44</v>
      </c>
      <c r="G133" s="60">
        <f>SUM(G134:G148)</f>
        <v>1418.9399999999998</v>
      </c>
      <c r="H133" s="11">
        <v>0</v>
      </c>
      <c r="I133" s="11">
        <v>0</v>
      </c>
      <c r="J133" s="442">
        <v>0</v>
      </c>
      <c r="K133" s="442">
        <v>0</v>
      </c>
    </row>
    <row r="134" spans="1:11" ht="12" customHeight="1">
      <c r="A134" s="66">
        <v>1161</v>
      </c>
      <c r="B134" s="13">
        <v>621</v>
      </c>
      <c r="C134" s="55" t="s">
        <v>73</v>
      </c>
      <c r="D134" s="12"/>
      <c r="E134" s="12"/>
      <c r="F134" s="25">
        <v>0</v>
      </c>
      <c r="G134" s="25"/>
      <c r="H134" s="11"/>
      <c r="I134" s="10"/>
      <c r="J134" s="443"/>
      <c r="K134" s="443"/>
    </row>
    <row r="135" spans="1:11" ht="12" customHeight="1">
      <c r="A135" s="66" t="s">
        <v>141</v>
      </c>
      <c r="B135" s="13">
        <v>621</v>
      </c>
      <c r="C135" s="55" t="s">
        <v>73</v>
      </c>
      <c r="D135" s="12"/>
      <c r="E135" s="12"/>
      <c r="F135" s="25">
        <v>677.33</v>
      </c>
      <c r="G135" s="25">
        <v>405.95</v>
      </c>
      <c r="H135" s="10"/>
      <c r="I135" s="10"/>
      <c r="J135" s="443"/>
      <c r="K135" s="443"/>
    </row>
    <row r="136" spans="1:11" ht="12" customHeight="1">
      <c r="A136" s="66" t="s">
        <v>141</v>
      </c>
      <c r="B136" s="13">
        <v>623</v>
      </c>
      <c r="C136" s="55" t="s">
        <v>142</v>
      </c>
      <c r="D136" s="12"/>
      <c r="E136" s="12"/>
      <c r="F136" s="25">
        <v>0</v>
      </c>
      <c r="G136" s="25"/>
      <c r="H136" s="10"/>
      <c r="I136" s="10"/>
      <c r="J136" s="443"/>
      <c r="K136" s="443"/>
    </row>
    <row r="137" spans="1:11" ht="12" customHeight="1">
      <c r="A137" s="66">
        <v>1161</v>
      </c>
      <c r="B137" s="13">
        <v>625001</v>
      </c>
      <c r="C137" s="55" t="s">
        <v>75</v>
      </c>
      <c r="D137" s="12"/>
      <c r="E137" s="12"/>
      <c r="F137" s="25">
        <v>0</v>
      </c>
      <c r="G137" s="25"/>
      <c r="H137" s="10"/>
      <c r="I137" s="10"/>
      <c r="J137" s="443"/>
      <c r="K137" s="443"/>
    </row>
    <row r="138" spans="1:11" ht="12" customHeight="1">
      <c r="A138" s="66" t="s">
        <v>141</v>
      </c>
      <c r="B138" s="13">
        <v>625001</v>
      </c>
      <c r="C138" s="55" t="s">
        <v>75</v>
      </c>
      <c r="D138" s="12"/>
      <c r="E138" s="12"/>
      <c r="F138" s="25">
        <v>94.82</v>
      </c>
      <c r="G138" s="25">
        <v>56.89</v>
      </c>
      <c r="H138" s="10"/>
      <c r="I138" s="10"/>
      <c r="J138" s="443"/>
      <c r="K138" s="443"/>
    </row>
    <row r="139" spans="1:11" ht="12" customHeight="1">
      <c r="A139" s="66">
        <v>1161</v>
      </c>
      <c r="B139" s="13">
        <v>625002</v>
      </c>
      <c r="C139" s="55" t="s">
        <v>76</v>
      </c>
      <c r="D139" s="12"/>
      <c r="E139" s="12"/>
      <c r="F139" s="25">
        <v>0</v>
      </c>
      <c r="G139" s="25"/>
      <c r="H139" s="10"/>
      <c r="I139" s="10"/>
      <c r="J139" s="443"/>
      <c r="K139" s="443"/>
    </row>
    <row r="140" spans="1:11" ht="12" customHeight="1">
      <c r="A140" s="66" t="s">
        <v>141</v>
      </c>
      <c r="B140" s="13">
        <v>625002</v>
      </c>
      <c r="C140" s="55" t="s">
        <v>76</v>
      </c>
      <c r="D140" s="12"/>
      <c r="E140" s="12"/>
      <c r="F140" s="25">
        <v>948.26</v>
      </c>
      <c r="G140" s="25">
        <v>568.4</v>
      </c>
      <c r="H140" s="10"/>
      <c r="I140" s="10"/>
      <c r="J140" s="443"/>
      <c r="K140" s="443"/>
    </row>
    <row r="141" spans="1:11" ht="12" customHeight="1">
      <c r="A141" s="66">
        <v>1161</v>
      </c>
      <c r="B141" s="13">
        <v>625003</v>
      </c>
      <c r="C141" s="55" t="s">
        <v>77</v>
      </c>
      <c r="D141" s="12"/>
      <c r="E141" s="12"/>
      <c r="F141" s="25">
        <v>0</v>
      </c>
      <c r="G141" s="25"/>
      <c r="H141" s="10"/>
      <c r="I141" s="10"/>
      <c r="J141" s="443"/>
      <c r="K141" s="443"/>
    </row>
    <row r="142" spans="1:11" ht="12" customHeight="1">
      <c r="A142" s="66" t="s">
        <v>141</v>
      </c>
      <c r="B142" s="13">
        <v>625003</v>
      </c>
      <c r="C142" s="55" t="s">
        <v>77</v>
      </c>
      <c r="D142" s="12"/>
      <c r="E142" s="12"/>
      <c r="F142" s="25">
        <v>54.19</v>
      </c>
      <c r="G142" s="25">
        <v>32.6</v>
      </c>
      <c r="H142" s="10"/>
      <c r="I142" s="10"/>
      <c r="J142" s="443"/>
      <c r="K142" s="443"/>
    </row>
    <row r="143" spans="1:11" ht="12" customHeight="1">
      <c r="A143" s="66">
        <v>1161</v>
      </c>
      <c r="B143" s="13">
        <v>625004</v>
      </c>
      <c r="C143" s="55" t="s">
        <v>78</v>
      </c>
      <c r="D143" s="12"/>
      <c r="E143" s="12"/>
      <c r="F143" s="25">
        <v>0</v>
      </c>
      <c r="G143" s="25"/>
      <c r="H143" s="10"/>
      <c r="I143" s="10"/>
      <c r="J143" s="443"/>
      <c r="K143" s="443"/>
    </row>
    <row r="144" spans="1:11" ht="12" customHeight="1">
      <c r="A144" s="66" t="s">
        <v>141</v>
      </c>
      <c r="B144" s="13">
        <v>625004</v>
      </c>
      <c r="C144" s="55" t="s">
        <v>78</v>
      </c>
      <c r="D144" s="10"/>
      <c r="E144" s="10"/>
      <c r="F144" s="25">
        <v>203.2</v>
      </c>
      <c r="G144" s="25">
        <v>121.75</v>
      </c>
      <c r="H144" s="10"/>
      <c r="I144" s="10"/>
      <c r="J144" s="443"/>
      <c r="K144" s="443"/>
    </row>
    <row r="145" spans="1:11" ht="12" customHeight="1">
      <c r="A145" s="66">
        <v>1161</v>
      </c>
      <c r="B145" s="13">
        <v>625005</v>
      </c>
      <c r="C145" s="55" t="s">
        <v>79</v>
      </c>
      <c r="D145" s="10"/>
      <c r="E145" s="10"/>
      <c r="F145" s="25">
        <v>0</v>
      </c>
      <c r="G145" s="25"/>
      <c r="H145" s="10"/>
      <c r="I145" s="10"/>
      <c r="J145" s="443"/>
      <c r="K145" s="443"/>
    </row>
    <row r="146" spans="1:11" ht="12" customHeight="1">
      <c r="A146" s="66" t="s">
        <v>141</v>
      </c>
      <c r="B146" s="13">
        <v>625005</v>
      </c>
      <c r="C146" s="55" t="s">
        <v>79</v>
      </c>
      <c r="D146" s="10"/>
      <c r="E146" s="10"/>
      <c r="F146" s="25">
        <v>67.81</v>
      </c>
      <c r="G146" s="25">
        <v>40.58</v>
      </c>
      <c r="H146" s="10"/>
      <c r="I146" s="10"/>
      <c r="J146" s="443"/>
      <c r="K146" s="443"/>
    </row>
    <row r="147" spans="1:11" ht="12" customHeight="1">
      <c r="A147" s="66">
        <v>1161</v>
      </c>
      <c r="B147" s="13">
        <v>625007</v>
      </c>
      <c r="C147" s="55" t="s">
        <v>80</v>
      </c>
      <c r="D147" s="10"/>
      <c r="E147" s="10"/>
      <c r="F147" s="25">
        <v>0</v>
      </c>
      <c r="G147" s="25"/>
      <c r="H147" s="10"/>
      <c r="I147" s="10"/>
      <c r="J147" s="443"/>
      <c r="K147" s="443"/>
    </row>
    <row r="148" spans="1:11" ht="12" customHeight="1">
      <c r="A148" s="66" t="s">
        <v>141</v>
      </c>
      <c r="B148" s="13">
        <v>625007</v>
      </c>
      <c r="C148" s="55" t="s">
        <v>80</v>
      </c>
      <c r="D148" s="10"/>
      <c r="E148" s="10"/>
      <c r="F148" s="25">
        <v>321.83</v>
      </c>
      <c r="G148" s="25">
        <v>192.77</v>
      </c>
      <c r="H148" s="10"/>
      <c r="I148" s="10"/>
      <c r="J148" s="443"/>
      <c r="K148" s="443"/>
    </row>
    <row r="149" spans="1:11" ht="12" customHeight="1">
      <c r="A149" s="66"/>
      <c r="B149" s="58">
        <v>630</v>
      </c>
      <c r="C149" s="11" t="s">
        <v>82</v>
      </c>
      <c r="D149" s="12">
        <v>21</v>
      </c>
      <c r="E149" s="12">
        <f>D149*1.05</f>
        <v>22.05</v>
      </c>
      <c r="F149" s="60">
        <f>SUM(F150:F158)</f>
        <v>100.8</v>
      </c>
      <c r="G149" s="60">
        <f>SUM(G157)</f>
        <v>0</v>
      </c>
      <c r="H149" s="11">
        <v>0</v>
      </c>
      <c r="I149" s="11">
        <v>0</v>
      </c>
      <c r="J149" s="442">
        <v>0</v>
      </c>
      <c r="K149" s="442">
        <v>0</v>
      </c>
    </row>
    <row r="150" spans="1:11" ht="12" customHeight="1">
      <c r="A150" s="66">
        <v>1161</v>
      </c>
      <c r="B150" s="50">
        <v>633006</v>
      </c>
      <c r="C150" s="10" t="s">
        <v>127</v>
      </c>
      <c r="D150" s="12"/>
      <c r="E150" s="12"/>
      <c r="F150" s="25">
        <v>0</v>
      </c>
      <c r="G150" s="25"/>
      <c r="H150" s="10"/>
      <c r="I150" s="10"/>
      <c r="J150" s="443"/>
      <c r="K150" s="443"/>
    </row>
    <row r="151" spans="1:11" ht="12" customHeight="1">
      <c r="A151" s="66" t="s">
        <v>141</v>
      </c>
      <c r="B151" s="50">
        <v>633006</v>
      </c>
      <c r="C151" s="10" t="s">
        <v>127</v>
      </c>
      <c r="D151" s="12"/>
      <c r="E151" s="12"/>
      <c r="F151" s="25">
        <v>100.8</v>
      </c>
      <c r="G151" s="25"/>
      <c r="H151" s="10"/>
      <c r="I151" s="10"/>
      <c r="J151" s="443"/>
      <c r="K151" s="443"/>
    </row>
    <row r="152" spans="1:11" ht="12" customHeight="1">
      <c r="A152" s="66"/>
      <c r="B152" s="13">
        <v>633006</v>
      </c>
      <c r="C152" s="10" t="s">
        <v>127</v>
      </c>
      <c r="D152" s="12"/>
      <c r="E152" s="12"/>
      <c r="F152" s="25">
        <v>0</v>
      </c>
      <c r="G152" s="25"/>
      <c r="H152" s="11"/>
      <c r="I152" s="10"/>
      <c r="J152" s="443"/>
      <c r="K152" s="443"/>
    </row>
    <row r="153" spans="1:11" ht="12" customHeight="1">
      <c r="A153" s="66">
        <v>1161</v>
      </c>
      <c r="B153" s="13">
        <v>633010</v>
      </c>
      <c r="C153" s="10" t="s">
        <v>93</v>
      </c>
      <c r="D153" s="12"/>
      <c r="E153" s="12"/>
      <c r="F153" s="25">
        <v>0</v>
      </c>
      <c r="G153" s="25"/>
      <c r="H153" s="11"/>
      <c r="I153" s="10"/>
      <c r="J153" s="443"/>
      <c r="K153" s="443"/>
    </row>
    <row r="154" spans="1:11" ht="12" customHeight="1">
      <c r="A154" s="66"/>
      <c r="B154" s="13">
        <v>633010</v>
      </c>
      <c r="C154" s="10" t="s">
        <v>93</v>
      </c>
      <c r="D154" s="12"/>
      <c r="E154" s="12"/>
      <c r="F154" s="25">
        <v>0</v>
      </c>
      <c r="G154" s="25"/>
      <c r="H154" s="11"/>
      <c r="I154" s="10"/>
      <c r="J154" s="443"/>
      <c r="K154" s="443"/>
    </row>
    <row r="155" spans="1:11" ht="12" customHeight="1">
      <c r="A155" s="66" t="s">
        <v>141</v>
      </c>
      <c r="B155" s="13">
        <v>633010</v>
      </c>
      <c r="C155" s="55" t="s">
        <v>93</v>
      </c>
      <c r="D155" s="12"/>
      <c r="E155" s="12"/>
      <c r="F155" s="25">
        <v>0</v>
      </c>
      <c r="G155" s="25"/>
      <c r="H155" s="10"/>
      <c r="I155" s="10"/>
      <c r="J155" s="443"/>
      <c r="K155" s="443"/>
    </row>
    <row r="156" spans="1:11" ht="12" customHeight="1">
      <c r="A156" s="66" t="s">
        <v>141</v>
      </c>
      <c r="B156" s="13">
        <v>637001</v>
      </c>
      <c r="C156" s="55" t="s">
        <v>128</v>
      </c>
      <c r="D156" s="11"/>
      <c r="E156" s="12"/>
      <c r="F156" s="25">
        <v>0</v>
      </c>
      <c r="G156" s="25"/>
      <c r="H156" s="10"/>
      <c r="I156" s="10"/>
      <c r="J156" s="443"/>
      <c r="K156" s="443"/>
    </row>
    <row r="157" spans="1:11" s="2" customFormat="1" ht="12" customHeight="1">
      <c r="A157" s="67">
        <v>1161</v>
      </c>
      <c r="B157" s="68">
        <v>637001</v>
      </c>
      <c r="C157" s="19" t="s">
        <v>128</v>
      </c>
      <c r="D157" s="19"/>
      <c r="E157" s="19"/>
      <c r="F157" s="69">
        <v>0</v>
      </c>
      <c r="G157" s="69"/>
      <c r="H157" s="19"/>
      <c r="I157" s="10"/>
      <c r="J157" s="443"/>
      <c r="K157" s="443"/>
    </row>
    <row r="158" spans="1:11" s="2" customFormat="1" ht="12" customHeight="1">
      <c r="A158" s="136"/>
      <c r="B158" s="153"/>
      <c r="C158" s="136"/>
      <c r="D158" s="136"/>
      <c r="E158" s="136"/>
      <c r="F158" s="96"/>
      <c r="G158" s="96"/>
      <c r="H158" s="136"/>
      <c r="I158" s="24"/>
      <c r="J158" s="446"/>
      <c r="K158" s="446"/>
    </row>
    <row r="159" spans="1:11" s="2" customFormat="1" ht="12" customHeight="1">
      <c r="A159" s="133" t="s">
        <v>143</v>
      </c>
      <c r="B159" s="341"/>
      <c r="C159" s="342"/>
      <c r="D159" s="343"/>
      <c r="E159" s="154"/>
      <c r="F159" s="132">
        <f>F160</f>
        <v>6000</v>
      </c>
      <c r="G159" s="132">
        <f>SUM(G160)</f>
        <v>9288</v>
      </c>
      <c r="H159" s="133">
        <v>0</v>
      </c>
      <c r="I159" s="133">
        <v>0</v>
      </c>
      <c r="J159" s="444">
        <v>0</v>
      </c>
      <c r="K159" s="444">
        <v>0</v>
      </c>
    </row>
    <row r="160" spans="1:11" s="2" customFormat="1" ht="12" customHeight="1">
      <c r="A160" s="19"/>
      <c r="B160" s="58">
        <v>630</v>
      </c>
      <c r="C160" s="340" t="s">
        <v>82</v>
      </c>
      <c r="D160" s="19"/>
      <c r="E160" s="19"/>
      <c r="F160" s="83">
        <f>SUM(F161:F163)</f>
        <v>6000</v>
      </c>
      <c r="G160" s="83">
        <f>SUM(G161:G163)</f>
        <v>9288</v>
      </c>
      <c r="H160" s="67">
        <v>0</v>
      </c>
      <c r="I160" s="67">
        <v>0</v>
      </c>
      <c r="J160" s="440">
        <v>0</v>
      </c>
      <c r="K160" s="440">
        <v>0</v>
      </c>
    </row>
    <row r="161" spans="1:11" s="2" customFormat="1" ht="12" customHeight="1">
      <c r="A161" s="70">
        <v>41</v>
      </c>
      <c r="B161" s="68">
        <v>637005</v>
      </c>
      <c r="C161" s="19" t="s">
        <v>109</v>
      </c>
      <c r="D161" s="19"/>
      <c r="E161" s="19"/>
      <c r="F161" s="25">
        <v>3173.75</v>
      </c>
      <c r="G161" s="25">
        <v>537.93</v>
      </c>
      <c r="H161" s="19"/>
      <c r="I161" s="10"/>
      <c r="J161" s="443"/>
      <c r="K161" s="443"/>
    </row>
    <row r="162" spans="1:11" s="2" customFormat="1" ht="12" customHeight="1">
      <c r="A162" s="70" t="s">
        <v>144</v>
      </c>
      <c r="B162" s="68">
        <v>637005</v>
      </c>
      <c r="C162" s="19" t="s">
        <v>109</v>
      </c>
      <c r="D162" s="19"/>
      <c r="E162" s="19"/>
      <c r="F162" s="25">
        <v>2528.75</v>
      </c>
      <c r="G162" s="25">
        <v>7829.01</v>
      </c>
      <c r="H162" s="19"/>
      <c r="I162" s="10"/>
      <c r="J162" s="443"/>
      <c r="K162" s="443"/>
    </row>
    <row r="163" spans="1:11" s="2" customFormat="1" ht="12" customHeight="1">
      <c r="A163" s="70" t="s">
        <v>145</v>
      </c>
      <c r="B163" s="68">
        <v>637005</v>
      </c>
      <c r="C163" s="71" t="s">
        <v>109</v>
      </c>
      <c r="D163" s="71"/>
      <c r="E163" s="71"/>
      <c r="F163" s="134">
        <v>297.5</v>
      </c>
      <c r="G163" s="134">
        <v>921.06</v>
      </c>
      <c r="H163" s="71"/>
      <c r="I163" s="22"/>
      <c r="J163" s="445"/>
      <c r="K163" s="445"/>
    </row>
    <row r="164" spans="1:11" s="2" customFormat="1" ht="12" customHeight="1">
      <c r="A164" s="18"/>
      <c r="B164" s="136"/>
      <c r="C164" s="136"/>
      <c r="D164" s="136"/>
      <c r="E164" s="136"/>
      <c r="F164" s="96"/>
      <c r="G164" s="96"/>
      <c r="H164" s="136"/>
      <c r="I164" s="24"/>
      <c r="J164" s="446"/>
      <c r="K164" s="446"/>
    </row>
    <row r="165" spans="1:11" ht="12" customHeight="1">
      <c r="A165" s="128" t="s">
        <v>146</v>
      </c>
      <c r="B165" s="329"/>
      <c r="C165" s="160"/>
      <c r="D165" s="331" t="e">
        <f>D166+"$#REF!$#REF!"</f>
        <v>#VALUE!</v>
      </c>
      <c r="E165" s="131">
        <f>SUM(E166:E166)</f>
        <v>200</v>
      </c>
      <c r="F165" s="132">
        <f>F166</f>
        <v>1389.16</v>
      </c>
      <c r="G165" s="132">
        <f>SUM(G166)</f>
        <v>9129.84</v>
      </c>
      <c r="H165" s="115">
        <f>H166</f>
        <v>4500</v>
      </c>
      <c r="I165" s="115">
        <f>I166</f>
        <v>4500</v>
      </c>
      <c r="J165" s="444">
        <f>J166</f>
        <v>4530</v>
      </c>
      <c r="K165" s="444">
        <f>K166</f>
        <v>4530</v>
      </c>
    </row>
    <row r="166" spans="1:11" ht="12" customHeight="1">
      <c r="A166" s="11"/>
      <c r="B166" s="58">
        <v>630</v>
      </c>
      <c r="C166" s="340" t="s">
        <v>82</v>
      </c>
      <c r="D166" s="8" t="str">
        <f>"$#REF!$#REF!"</f>
        <v>$#REF!$#REF!</v>
      </c>
      <c r="E166" s="12">
        <v>200</v>
      </c>
      <c r="F166" s="83">
        <f>SUM(F167:F170)</f>
        <v>1389.16</v>
      </c>
      <c r="G166" s="83">
        <f>SUM(G167:G174)</f>
        <v>9129.84</v>
      </c>
      <c r="H166" s="125">
        <f>SUM(H167:H174)</f>
        <v>4500</v>
      </c>
      <c r="I166" s="125">
        <f>SUM(I167:I174)</f>
        <v>4500</v>
      </c>
      <c r="J166" s="440">
        <f>SUM(J167:J174)</f>
        <v>4530</v>
      </c>
      <c r="K166" s="440">
        <f>SUM(K167:K174)</f>
        <v>4530</v>
      </c>
    </row>
    <row r="167" spans="1:11" ht="12" customHeight="1">
      <c r="A167" s="11">
        <v>72</v>
      </c>
      <c r="B167" s="50">
        <v>633006</v>
      </c>
      <c r="C167" s="10" t="s">
        <v>127</v>
      </c>
      <c r="D167" s="12"/>
      <c r="E167" s="12"/>
      <c r="F167" s="69">
        <v>0</v>
      </c>
      <c r="G167" s="69"/>
      <c r="H167" s="67"/>
      <c r="I167" s="67"/>
      <c r="J167" s="440"/>
      <c r="K167" s="440"/>
    </row>
    <row r="168" spans="1:11" ht="12" customHeight="1">
      <c r="A168" s="11">
        <v>111</v>
      </c>
      <c r="B168" s="13">
        <v>633006</v>
      </c>
      <c r="C168" s="55" t="s">
        <v>127</v>
      </c>
      <c r="D168" s="8"/>
      <c r="E168" s="12"/>
      <c r="F168" s="69">
        <v>0</v>
      </c>
      <c r="G168" s="69">
        <v>66.65</v>
      </c>
      <c r="H168" s="19"/>
      <c r="I168" s="19"/>
      <c r="J168" s="441"/>
      <c r="K168" s="441"/>
    </row>
    <row r="169" spans="1:11" ht="12" customHeight="1">
      <c r="A169" s="11"/>
      <c r="B169" s="13">
        <v>633006</v>
      </c>
      <c r="C169" s="55" t="s">
        <v>127</v>
      </c>
      <c r="D169" s="8"/>
      <c r="E169" s="12"/>
      <c r="F169" s="69">
        <v>529.96</v>
      </c>
      <c r="G169" s="69">
        <v>268.39</v>
      </c>
      <c r="H169" s="19">
        <v>3000</v>
      </c>
      <c r="I169" s="19">
        <v>3000</v>
      </c>
      <c r="J169" s="441">
        <v>3000</v>
      </c>
      <c r="K169" s="441">
        <v>3000</v>
      </c>
    </row>
    <row r="170" spans="1:11" ht="12" customHeight="1">
      <c r="A170" s="10"/>
      <c r="B170" s="50">
        <v>635</v>
      </c>
      <c r="C170" s="10" t="s">
        <v>147</v>
      </c>
      <c r="D170" s="8"/>
      <c r="E170" s="8"/>
      <c r="F170" s="69">
        <v>859.2</v>
      </c>
      <c r="G170" s="69"/>
      <c r="H170" s="19">
        <v>1400</v>
      </c>
      <c r="I170" s="19">
        <v>1400</v>
      </c>
      <c r="J170" s="441">
        <v>1400</v>
      </c>
      <c r="K170" s="441">
        <v>1400</v>
      </c>
    </row>
    <row r="171" spans="1:11" ht="12" customHeight="1">
      <c r="A171" s="10">
        <v>111</v>
      </c>
      <c r="B171" s="50">
        <v>635006</v>
      </c>
      <c r="C171" s="10" t="s">
        <v>214</v>
      </c>
      <c r="D171" s="8"/>
      <c r="E171" s="8"/>
      <c r="F171" s="69"/>
      <c r="G171" s="69">
        <v>6457.34</v>
      </c>
      <c r="H171" s="19"/>
      <c r="I171" s="19"/>
      <c r="J171" s="441"/>
      <c r="K171" s="441"/>
    </row>
    <row r="172" spans="1:11" ht="12" customHeight="1">
      <c r="A172" s="10"/>
      <c r="B172" s="50">
        <v>635006</v>
      </c>
      <c r="C172" s="10" t="s">
        <v>214</v>
      </c>
      <c r="D172" s="8"/>
      <c r="E172" s="8"/>
      <c r="F172" s="69"/>
      <c r="G172" s="69">
        <v>2282.26</v>
      </c>
      <c r="H172" s="19"/>
      <c r="I172" s="19"/>
      <c r="J172" s="441"/>
      <c r="K172" s="441"/>
    </row>
    <row r="173" spans="1:11" ht="12" customHeight="1">
      <c r="A173" s="10"/>
      <c r="B173" s="13">
        <v>636002</v>
      </c>
      <c r="C173" s="10" t="s">
        <v>148</v>
      </c>
      <c r="D173" s="8"/>
      <c r="E173" s="8"/>
      <c r="F173" s="69"/>
      <c r="G173" s="69">
        <v>55.2</v>
      </c>
      <c r="H173" s="19">
        <v>100</v>
      </c>
      <c r="I173" s="19">
        <v>100</v>
      </c>
      <c r="J173" s="441">
        <v>100</v>
      </c>
      <c r="K173" s="441">
        <v>100</v>
      </c>
    </row>
    <row r="174" spans="1:11" ht="12" customHeight="1">
      <c r="A174" s="10">
        <v>111</v>
      </c>
      <c r="B174" s="13">
        <v>637027</v>
      </c>
      <c r="C174" s="10" t="s">
        <v>118</v>
      </c>
      <c r="D174" s="8"/>
      <c r="E174" s="8"/>
      <c r="F174" s="69"/>
      <c r="G174" s="69"/>
      <c r="H174" s="19"/>
      <c r="I174" s="19">
        <v>0</v>
      </c>
      <c r="J174" s="441">
        <v>30</v>
      </c>
      <c r="K174" s="441">
        <v>30</v>
      </c>
    </row>
    <row r="175" spans="1:11" ht="12" customHeight="1">
      <c r="A175" s="144"/>
      <c r="B175" s="38"/>
      <c r="C175" s="2"/>
      <c r="D175" s="3"/>
      <c r="E175" s="3"/>
      <c r="F175" s="111"/>
      <c r="G175" s="111"/>
      <c r="H175" s="2"/>
      <c r="I175" s="2"/>
      <c r="J175" s="449"/>
      <c r="K175" s="449"/>
    </row>
    <row r="176" spans="1:11" ht="12" customHeight="1">
      <c r="A176" s="128" t="s">
        <v>149</v>
      </c>
      <c r="B176" s="329"/>
      <c r="C176" s="330"/>
      <c r="D176" s="331" t="str">
        <f>D177</f>
        <v>$#REF!$#REF!</v>
      </c>
      <c r="E176" s="131">
        <f>SUM(E177)</f>
        <v>525</v>
      </c>
      <c r="F176" s="132">
        <f>F177</f>
        <v>26707.04</v>
      </c>
      <c r="G176" s="132">
        <f>SUM(G177)</f>
        <v>30783.62</v>
      </c>
      <c r="H176" s="115">
        <f>H177</f>
        <v>30000</v>
      </c>
      <c r="I176" s="115">
        <f>I177</f>
        <v>30000</v>
      </c>
      <c r="J176" s="444">
        <f>J177</f>
        <v>30760</v>
      </c>
      <c r="K176" s="444">
        <f>K177</f>
        <v>32760</v>
      </c>
    </row>
    <row r="177" spans="1:11" ht="12" customHeight="1">
      <c r="A177" s="10"/>
      <c r="B177" s="58">
        <v>630</v>
      </c>
      <c r="C177" s="340" t="s">
        <v>82</v>
      </c>
      <c r="D177" s="8" t="str">
        <f>"$#REF!$#REF!"</f>
        <v>$#REF!$#REF!</v>
      </c>
      <c r="E177" s="8">
        <v>525</v>
      </c>
      <c r="F177" s="83">
        <f>SUM(F178)</f>
        <v>26707.04</v>
      </c>
      <c r="G177" s="83">
        <f>SUM(G178:G181)</f>
        <v>30783.62</v>
      </c>
      <c r="H177" s="125">
        <v>30000</v>
      </c>
      <c r="I177" s="125">
        <v>30000</v>
      </c>
      <c r="J177" s="440">
        <v>30760</v>
      </c>
      <c r="K177" s="440">
        <v>32760</v>
      </c>
    </row>
    <row r="178" spans="1:11" ht="12" customHeight="1">
      <c r="A178" s="10"/>
      <c r="B178" s="13">
        <v>637004</v>
      </c>
      <c r="C178" s="10" t="s">
        <v>150</v>
      </c>
      <c r="D178" s="10"/>
      <c r="E178" s="12"/>
      <c r="F178" s="69">
        <v>26707.04</v>
      </c>
      <c r="G178" s="69">
        <v>24338.89</v>
      </c>
      <c r="H178" s="87"/>
      <c r="I178" s="10"/>
      <c r="J178" s="443">
        <v>30000</v>
      </c>
      <c r="K178" s="443">
        <v>32000</v>
      </c>
    </row>
    <row r="179" spans="1:11" ht="12" customHeight="1">
      <c r="A179" s="66" t="s">
        <v>144</v>
      </c>
      <c r="B179" s="13">
        <v>637004</v>
      </c>
      <c r="C179" s="10" t="s">
        <v>227</v>
      </c>
      <c r="D179" s="11"/>
      <c r="E179" s="8"/>
      <c r="F179" s="69"/>
      <c r="G179" s="69">
        <v>5091.7</v>
      </c>
      <c r="H179" s="87"/>
      <c r="I179" s="10"/>
      <c r="J179" s="443"/>
      <c r="K179" s="443"/>
    </row>
    <row r="180" spans="1:11" ht="12" customHeight="1">
      <c r="A180" s="66" t="s">
        <v>145</v>
      </c>
      <c r="B180" s="13">
        <v>637004</v>
      </c>
      <c r="C180" s="10" t="s">
        <v>227</v>
      </c>
      <c r="D180" s="11"/>
      <c r="E180" s="8"/>
      <c r="F180" s="69"/>
      <c r="G180" s="69">
        <v>599.03</v>
      </c>
      <c r="H180" s="87"/>
      <c r="I180" s="10"/>
      <c r="J180" s="443"/>
      <c r="K180" s="443"/>
    </row>
    <row r="181" spans="1:11" ht="12" customHeight="1">
      <c r="A181" s="10">
        <v>71</v>
      </c>
      <c r="B181" s="13">
        <v>637004</v>
      </c>
      <c r="C181" s="10" t="s">
        <v>227</v>
      </c>
      <c r="D181" s="11"/>
      <c r="E181" s="8"/>
      <c r="F181" s="69"/>
      <c r="G181" s="69">
        <v>754</v>
      </c>
      <c r="H181" s="87"/>
      <c r="I181" s="10">
        <v>0</v>
      </c>
      <c r="J181" s="443">
        <v>760</v>
      </c>
      <c r="K181" s="443">
        <v>760</v>
      </c>
    </row>
    <row r="182" spans="1:11" ht="12" customHeight="1">
      <c r="A182" s="63"/>
      <c r="B182" s="74"/>
      <c r="C182" s="2"/>
      <c r="D182" s="29"/>
      <c r="E182" s="30"/>
      <c r="F182" s="73"/>
      <c r="G182" s="73"/>
      <c r="H182" s="157"/>
      <c r="I182" s="34"/>
      <c r="J182" s="450"/>
      <c r="K182" s="450"/>
    </row>
    <row r="183" spans="1:11" ht="12" customHeight="1">
      <c r="A183" s="128" t="s">
        <v>151</v>
      </c>
      <c r="B183" s="329"/>
      <c r="C183" s="330"/>
      <c r="D183" s="331" t="str">
        <f>D184</f>
        <v>$#REF!$#REF!</v>
      </c>
      <c r="E183" s="131">
        <f>E184</f>
        <v>210</v>
      </c>
      <c r="F183" s="132">
        <f>F184</f>
        <v>2381.39</v>
      </c>
      <c r="G183" s="132">
        <f>SUM(G184)</f>
        <v>1429.97</v>
      </c>
      <c r="H183" s="115">
        <v>2500</v>
      </c>
      <c r="I183" s="115">
        <v>2500</v>
      </c>
      <c r="J183" s="444">
        <v>2500</v>
      </c>
      <c r="K183" s="444">
        <v>2500</v>
      </c>
    </row>
    <row r="184" spans="1:11" ht="12" customHeight="1">
      <c r="A184" s="10"/>
      <c r="B184" s="58">
        <v>630</v>
      </c>
      <c r="C184" s="340" t="s">
        <v>82</v>
      </c>
      <c r="D184" s="8" t="str">
        <f>"$#REF!$#REF!"</f>
        <v>$#REF!$#REF!</v>
      </c>
      <c r="E184" s="8">
        <v>210</v>
      </c>
      <c r="F184" s="83">
        <f>SUM(F185:F187)</f>
        <v>2381.39</v>
      </c>
      <c r="G184" s="83">
        <f>SUM(G185:G187)</f>
        <v>1429.97</v>
      </c>
      <c r="H184" s="125">
        <v>2500</v>
      </c>
      <c r="I184" s="125">
        <v>2500</v>
      </c>
      <c r="J184" s="440">
        <v>2500</v>
      </c>
      <c r="K184" s="440">
        <v>2500</v>
      </c>
    </row>
    <row r="185" spans="1:11" ht="12" customHeight="1">
      <c r="A185" s="10"/>
      <c r="B185" s="13">
        <v>632001</v>
      </c>
      <c r="C185" s="55" t="s">
        <v>152</v>
      </c>
      <c r="D185" s="8"/>
      <c r="E185" s="8"/>
      <c r="F185" s="69">
        <v>2381.39</v>
      </c>
      <c r="G185" s="69">
        <v>1429.97</v>
      </c>
      <c r="H185" s="87">
        <v>2500</v>
      </c>
      <c r="I185" s="87">
        <v>2500</v>
      </c>
      <c r="J185" s="441">
        <v>2500</v>
      </c>
      <c r="K185" s="441">
        <v>2500</v>
      </c>
    </row>
    <row r="186" spans="1:11" ht="12" customHeight="1">
      <c r="A186" s="10"/>
      <c r="B186" s="13">
        <v>633006</v>
      </c>
      <c r="C186" s="55" t="s">
        <v>127</v>
      </c>
      <c r="D186" s="8"/>
      <c r="E186" s="8"/>
      <c r="F186" s="69">
        <v>0</v>
      </c>
      <c r="G186" s="69"/>
      <c r="H186" s="87"/>
      <c r="I186" s="10"/>
      <c r="J186" s="443"/>
      <c r="K186" s="443"/>
    </row>
    <row r="187" spans="1:11" ht="12" customHeight="1">
      <c r="A187" s="10"/>
      <c r="B187" s="13">
        <v>635006</v>
      </c>
      <c r="C187" s="55" t="s">
        <v>153</v>
      </c>
      <c r="D187" s="10"/>
      <c r="E187" s="8"/>
      <c r="F187" s="25">
        <v>0</v>
      </c>
      <c r="G187" s="25"/>
      <c r="H187" s="19"/>
      <c r="I187" s="10"/>
      <c r="J187" s="443"/>
      <c r="K187" s="443"/>
    </row>
    <row r="188" spans="1:11" ht="12" customHeight="1">
      <c r="A188" s="63"/>
      <c r="B188" s="74"/>
      <c r="C188" s="36"/>
      <c r="D188" s="34"/>
      <c r="E188" s="30"/>
      <c r="F188" s="62"/>
      <c r="G188" s="62"/>
      <c r="H188" s="157"/>
      <c r="I188" s="34"/>
      <c r="J188" s="450"/>
      <c r="K188" s="450"/>
    </row>
    <row r="189" spans="1:11" ht="12" customHeight="1">
      <c r="A189" s="128" t="s">
        <v>154</v>
      </c>
      <c r="B189" s="329"/>
      <c r="C189" s="330"/>
      <c r="D189" s="331">
        <f>SUM(D190:D190)</f>
        <v>20</v>
      </c>
      <c r="E189" s="131">
        <f>E190</f>
        <v>68</v>
      </c>
      <c r="F189" s="132">
        <f>F190</f>
        <v>3462.08</v>
      </c>
      <c r="G189" s="132">
        <f>SUM(G190)</f>
        <v>5525.73</v>
      </c>
      <c r="H189" s="115">
        <f>H190</f>
        <v>3500</v>
      </c>
      <c r="I189" s="115">
        <f>I190</f>
        <v>3500</v>
      </c>
      <c r="J189" s="444">
        <f>J190</f>
        <v>4268</v>
      </c>
      <c r="K189" s="444">
        <f>K190</f>
        <v>4268</v>
      </c>
    </row>
    <row r="190" spans="1:11" ht="12" customHeight="1">
      <c r="A190" s="10"/>
      <c r="B190" s="58">
        <v>630</v>
      </c>
      <c r="C190" s="340" t="s">
        <v>82</v>
      </c>
      <c r="D190" s="8">
        <v>20</v>
      </c>
      <c r="E190" s="8">
        <v>68</v>
      </c>
      <c r="F190" s="83">
        <f aca="true" t="shared" si="4" ref="F190:K190">SUM(F191:F196)</f>
        <v>3462.08</v>
      </c>
      <c r="G190" s="83">
        <f t="shared" si="4"/>
        <v>5525.73</v>
      </c>
      <c r="H190" s="125">
        <f t="shared" si="4"/>
        <v>3500</v>
      </c>
      <c r="I190" s="125">
        <f t="shared" si="4"/>
        <v>3500</v>
      </c>
      <c r="J190" s="440">
        <f t="shared" si="4"/>
        <v>4268</v>
      </c>
      <c r="K190" s="440">
        <f t="shared" si="4"/>
        <v>4268</v>
      </c>
    </row>
    <row r="191" spans="1:11" ht="12" customHeight="1">
      <c r="A191" s="11">
        <v>111</v>
      </c>
      <c r="B191" s="13">
        <v>633006</v>
      </c>
      <c r="C191" s="55" t="s">
        <v>127</v>
      </c>
      <c r="D191" s="8"/>
      <c r="E191" s="8"/>
      <c r="F191" s="69">
        <v>138.27</v>
      </c>
      <c r="G191" s="69">
        <v>133.47</v>
      </c>
      <c r="H191" s="19"/>
      <c r="I191" s="19"/>
      <c r="J191" s="441"/>
      <c r="K191" s="441"/>
    </row>
    <row r="192" spans="1:11" ht="12" customHeight="1">
      <c r="A192" s="10"/>
      <c r="B192" s="13">
        <v>633006</v>
      </c>
      <c r="C192" s="55" t="s">
        <v>127</v>
      </c>
      <c r="D192" s="8"/>
      <c r="E192" s="8"/>
      <c r="F192" s="69">
        <v>503.84</v>
      </c>
      <c r="G192" s="69">
        <v>890.44</v>
      </c>
      <c r="H192" s="19">
        <v>1000</v>
      </c>
      <c r="I192" s="19">
        <v>1000</v>
      </c>
      <c r="J192" s="441">
        <v>1000</v>
      </c>
      <c r="K192" s="441">
        <v>1000</v>
      </c>
    </row>
    <row r="193" spans="1:11" ht="12" customHeight="1">
      <c r="A193" s="10"/>
      <c r="B193" s="13">
        <v>633015</v>
      </c>
      <c r="C193" s="10" t="s">
        <v>155</v>
      </c>
      <c r="D193" s="12"/>
      <c r="E193" s="12"/>
      <c r="F193" s="69">
        <v>839.97</v>
      </c>
      <c r="G193" s="69">
        <v>878.72</v>
      </c>
      <c r="H193" s="19">
        <v>1000</v>
      </c>
      <c r="I193" s="19">
        <v>1000</v>
      </c>
      <c r="J193" s="441">
        <v>1000</v>
      </c>
      <c r="K193" s="441">
        <v>1000</v>
      </c>
    </row>
    <row r="194" spans="1:11" ht="12" customHeight="1">
      <c r="A194" s="10"/>
      <c r="B194" s="13">
        <v>635004</v>
      </c>
      <c r="C194" s="10" t="s">
        <v>215</v>
      </c>
      <c r="D194" s="12"/>
      <c r="E194" s="12"/>
      <c r="F194" s="69"/>
      <c r="G194" s="69">
        <v>1403.1</v>
      </c>
      <c r="H194" s="19"/>
      <c r="I194" s="19"/>
      <c r="J194" s="441"/>
      <c r="K194" s="441"/>
    </row>
    <row r="195" spans="1:11" ht="12" customHeight="1">
      <c r="A195" s="10"/>
      <c r="B195" s="13">
        <v>635006</v>
      </c>
      <c r="C195" s="10" t="s">
        <v>226</v>
      </c>
      <c r="D195" s="12"/>
      <c r="E195" s="12"/>
      <c r="F195" s="69">
        <v>1980</v>
      </c>
      <c r="G195" s="69">
        <v>2220</v>
      </c>
      <c r="H195" s="19">
        <v>1500</v>
      </c>
      <c r="I195" s="19">
        <v>1500</v>
      </c>
      <c r="J195" s="441">
        <v>2268</v>
      </c>
      <c r="K195" s="441">
        <v>2268</v>
      </c>
    </row>
    <row r="196" spans="1:11" ht="12" customHeight="1">
      <c r="A196" s="10"/>
      <c r="B196" s="13">
        <v>637002</v>
      </c>
      <c r="C196" s="10" t="s">
        <v>156</v>
      </c>
      <c r="D196" s="12"/>
      <c r="E196" s="12"/>
      <c r="F196" s="25">
        <v>0</v>
      </c>
      <c r="G196" s="25"/>
      <c r="H196" s="10"/>
      <c r="I196" s="10"/>
      <c r="J196" s="443"/>
      <c r="K196" s="443"/>
    </row>
    <row r="197" spans="1:11" ht="12" customHeight="1">
      <c r="A197" s="2"/>
      <c r="B197" s="1"/>
      <c r="C197" s="2"/>
      <c r="D197" s="14"/>
      <c r="E197" s="14"/>
      <c r="F197" s="62"/>
      <c r="G197" s="62"/>
      <c r="H197" s="34"/>
      <c r="I197" s="34"/>
      <c r="J197" s="450"/>
      <c r="K197" s="450"/>
    </row>
    <row r="198" spans="1:11" ht="12" customHeight="1">
      <c r="A198" s="158" t="s">
        <v>157</v>
      </c>
      <c r="B198" s="159"/>
      <c r="C198" s="160"/>
      <c r="D198" s="161" t="e">
        <f>D199+"$#REF!$#REF!"</f>
        <v>#VALUE!</v>
      </c>
      <c r="E198" s="162">
        <f>E199</f>
        <v>651</v>
      </c>
      <c r="F198" s="137">
        <f>F199</f>
        <v>18401.850000000002</v>
      </c>
      <c r="G198" s="137">
        <f>SUM(G199)</f>
        <v>15929.539999999999</v>
      </c>
      <c r="H198" s="155">
        <f>H199</f>
        <v>16600</v>
      </c>
      <c r="I198" s="155">
        <f>I199</f>
        <v>16600</v>
      </c>
      <c r="J198" s="451">
        <f>J199</f>
        <v>16600</v>
      </c>
      <c r="K198" s="451">
        <f>K199</f>
        <v>18800</v>
      </c>
    </row>
    <row r="199" spans="1:11" ht="12" customHeight="1">
      <c r="A199" s="11"/>
      <c r="B199" s="58">
        <v>630</v>
      </c>
      <c r="C199" s="11" t="s">
        <v>82</v>
      </c>
      <c r="D199" s="8" t="str">
        <f>"$#REF!$#REF!"</f>
        <v>$#REF!$#REF!</v>
      </c>
      <c r="E199" s="8">
        <v>651</v>
      </c>
      <c r="F199" s="83">
        <f>SUM(F200:F204)</f>
        <v>18401.850000000002</v>
      </c>
      <c r="G199" s="83">
        <f>SUM(G200:G203)</f>
        <v>15929.539999999999</v>
      </c>
      <c r="H199" s="125">
        <f>SUM(H200:H203)</f>
        <v>16600</v>
      </c>
      <c r="I199" s="125">
        <f>SUM(I200:I203)</f>
        <v>16600</v>
      </c>
      <c r="J199" s="440">
        <f>SUM(J200:J203)</f>
        <v>16600</v>
      </c>
      <c r="K199" s="440">
        <f>SUM(K200:K203)</f>
        <v>18800</v>
      </c>
    </row>
    <row r="200" spans="1:11" ht="12" customHeight="1">
      <c r="A200" s="10"/>
      <c r="B200" s="13">
        <v>632001</v>
      </c>
      <c r="C200" s="55" t="s">
        <v>126</v>
      </c>
      <c r="D200" s="12"/>
      <c r="E200" s="12"/>
      <c r="F200" s="69">
        <v>12659.17</v>
      </c>
      <c r="G200" s="69">
        <v>15225.76</v>
      </c>
      <c r="H200" s="87">
        <v>15000</v>
      </c>
      <c r="I200" s="87">
        <v>15000</v>
      </c>
      <c r="J200" s="441">
        <v>15000</v>
      </c>
      <c r="K200" s="441">
        <v>16000</v>
      </c>
    </row>
    <row r="201" spans="1:11" ht="12" customHeight="1">
      <c r="A201" s="10">
        <v>111</v>
      </c>
      <c r="B201" s="13">
        <v>633006</v>
      </c>
      <c r="C201" s="55" t="s">
        <v>158</v>
      </c>
      <c r="D201" s="12"/>
      <c r="E201" s="12"/>
      <c r="F201" s="69">
        <v>0</v>
      </c>
      <c r="G201" s="69"/>
      <c r="H201" s="87"/>
      <c r="I201" s="87"/>
      <c r="J201" s="441"/>
      <c r="K201" s="441"/>
    </row>
    <row r="202" spans="1:11" ht="12" customHeight="1">
      <c r="A202" s="10"/>
      <c r="B202" s="13">
        <v>633006</v>
      </c>
      <c r="C202" s="55" t="s">
        <v>158</v>
      </c>
      <c r="D202" s="12"/>
      <c r="E202" s="12"/>
      <c r="F202" s="25">
        <v>2017.87</v>
      </c>
      <c r="G202" s="25">
        <v>343.98</v>
      </c>
      <c r="H202" s="87">
        <v>800</v>
      </c>
      <c r="I202" s="87">
        <v>800</v>
      </c>
      <c r="J202" s="441">
        <v>800</v>
      </c>
      <c r="K202" s="441">
        <v>1400</v>
      </c>
    </row>
    <row r="203" spans="1:11" ht="12" customHeight="1">
      <c r="A203" s="10"/>
      <c r="B203" s="13">
        <v>635006</v>
      </c>
      <c r="C203" s="55" t="s">
        <v>159</v>
      </c>
      <c r="D203" s="12"/>
      <c r="E203" s="12"/>
      <c r="F203" s="25">
        <v>3724.81</v>
      </c>
      <c r="G203" s="25">
        <v>359.8</v>
      </c>
      <c r="H203" s="87">
        <v>800</v>
      </c>
      <c r="I203" s="87">
        <v>800</v>
      </c>
      <c r="J203" s="441">
        <v>800</v>
      </c>
      <c r="K203" s="441">
        <v>1400</v>
      </c>
    </row>
    <row r="204" spans="1:11" ht="12" customHeight="1">
      <c r="A204" s="63"/>
      <c r="B204" s="74"/>
      <c r="C204" s="75"/>
      <c r="D204" s="29"/>
      <c r="E204" s="30"/>
      <c r="F204" s="62"/>
      <c r="G204" s="62"/>
      <c r="H204" s="34"/>
      <c r="I204" s="29"/>
      <c r="J204" s="452"/>
      <c r="K204" s="452"/>
    </row>
    <row r="205" spans="1:11" ht="12" customHeight="1">
      <c r="A205" s="128" t="s">
        <v>160</v>
      </c>
      <c r="B205" s="147"/>
      <c r="C205" s="148"/>
      <c r="D205" s="131" t="e">
        <f>D206+"$#REF!$#REF!"</f>
        <v>#VALUE!</v>
      </c>
      <c r="E205" s="131">
        <f>E206</f>
        <v>300</v>
      </c>
      <c r="F205" s="132">
        <f>F206</f>
        <v>27.44</v>
      </c>
      <c r="G205" s="132">
        <f>SUM(G206)</f>
        <v>29.12</v>
      </c>
      <c r="H205" s="133">
        <f>H206</f>
        <v>100</v>
      </c>
      <c r="I205" s="133">
        <f>I206</f>
        <v>100</v>
      </c>
      <c r="J205" s="444">
        <f>J206</f>
        <v>100</v>
      </c>
      <c r="K205" s="444">
        <f>K206</f>
        <v>100</v>
      </c>
    </row>
    <row r="206" spans="1:11" ht="12" customHeight="1">
      <c r="A206" s="11"/>
      <c r="B206" s="58">
        <v>630</v>
      </c>
      <c r="C206" s="11" t="s">
        <v>82</v>
      </c>
      <c r="D206" s="8" t="e">
        <f>"$#REF!$#REF!"+"$#REF!$#REF!"</f>
        <v>#VALUE!</v>
      </c>
      <c r="E206" s="8">
        <v>300</v>
      </c>
      <c r="F206" s="83">
        <f aca="true" t="shared" si="5" ref="F206:K206">SUM(F207:F209)</f>
        <v>27.44</v>
      </c>
      <c r="G206" s="83">
        <f t="shared" si="5"/>
        <v>29.12</v>
      </c>
      <c r="H206" s="67">
        <f t="shared" si="5"/>
        <v>100</v>
      </c>
      <c r="I206" s="67">
        <f t="shared" si="5"/>
        <v>100</v>
      </c>
      <c r="J206" s="440">
        <f t="shared" si="5"/>
        <v>100</v>
      </c>
      <c r="K206" s="440">
        <f t="shared" si="5"/>
        <v>100</v>
      </c>
    </row>
    <row r="207" spans="1:11" ht="12" customHeight="1">
      <c r="A207" s="11"/>
      <c r="B207" s="13">
        <v>632001</v>
      </c>
      <c r="C207" s="10" t="s">
        <v>126</v>
      </c>
      <c r="D207" s="8"/>
      <c r="E207" s="8"/>
      <c r="F207" s="69">
        <v>0</v>
      </c>
      <c r="G207" s="69"/>
      <c r="H207" s="67"/>
      <c r="I207" s="67"/>
      <c r="J207" s="440"/>
      <c r="K207" s="440"/>
    </row>
    <row r="208" spans="1:11" ht="12" customHeight="1">
      <c r="A208" s="11"/>
      <c r="B208" s="13">
        <v>633006</v>
      </c>
      <c r="C208" s="55" t="s">
        <v>91</v>
      </c>
      <c r="D208" s="8"/>
      <c r="E208" s="8"/>
      <c r="F208" s="69">
        <v>27.44</v>
      </c>
      <c r="G208" s="69">
        <v>29.12</v>
      </c>
      <c r="H208" s="19">
        <v>100</v>
      </c>
      <c r="I208" s="19">
        <v>100</v>
      </c>
      <c r="J208" s="441">
        <v>100</v>
      </c>
      <c r="K208" s="441">
        <v>100</v>
      </c>
    </row>
    <row r="209" spans="1:11" ht="12" customHeight="1">
      <c r="A209" s="11"/>
      <c r="B209" s="13">
        <v>635006</v>
      </c>
      <c r="C209" s="55" t="s">
        <v>161</v>
      </c>
      <c r="D209" s="8"/>
      <c r="E209" s="8"/>
      <c r="F209" s="69">
        <v>0</v>
      </c>
      <c r="G209" s="69"/>
      <c r="H209" s="19"/>
      <c r="I209" s="19"/>
      <c r="J209" s="441"/>
      <c r="K209" s="441"/>
    </row>
    <row r="210" spans="1:11" ht="12" customHeight="1">
      <c r="A210" s="64"/>
      <c r="B210" s="74"/>
      <c r="C210" s="2"/>
      <c r="D210" s="31"/>
      <c r="E210" s="31"/>
      <c r="F210" s="62"/>
      <c r="G210" s="62"/>
      <c r="H210" s="157"/>
      <c r="I210" s="29"/>
      <c r="J210" s="452"/>
      <c r="K210" s="452"/>
    </row>
    <row r="211" spans="1:11" ht="12" customHeight="1">
      <c r="A211" s="163" t="s">
        <v>162</v>
      </c>
      <c r="B211" s="344"/>
      <c r="C211" s="345"/>
      <c r="D211" s="331">
        <f>SUM(D212:D212)</f>
        <v>15</v>
      </c>
      <c r="E211" s="131">
        <f>E212</f>
        <v>84</v>
      </c>
      <c r="F211" s="132">
        <f>F212</f>
        <v>1850.17</v>
      </c>
      <c r="G211" s="132">
        <f>SUM(G212)</f>
        <v>6460.749999999999</v>
      </c>
      <c r="H211" s="115">
        <f>H212</f>
        <v>3500</v>
      </c>
      <c r="I211" s="115">
        <f>I212</f>
        <v>3500</v>
      </c>
      <c r="J211" s="444">
        <f>J212</f>
        <v>3500</v>
      </c>
      <c r="K211" s="444">
        <f>K212</f>
        <v>3500</v>
      </c>
    </row>
    <row r="212" spans="1:11" ht="12" customHeight="1">
      <c r="A212" s="10"/>
      <c r="B212" s="59">
        <v>630</v>
      </c>
      <c r="C212" s="340" t="s">
        <v>82</v>
      </c>
      <c r="D212" s="12">
        <v>15</v>
      </c>
      <c r="E212" s="12">
        <v>84</v>
      </c>
      <c r="F212" s="83">
        <f>SUM(F213:F223)</f>
        <v>1850.17</v>
      </c>
      <c r="G212" s="83">
        <f>SUM(G213:G225)</f>
        <v>6460.749999999999</v>
      </c>
      <c r="H212" s="125">
        <f>SUM(H213:H225)</f>
        <v>3500</v>
      </c>
      <c r="I212" s="125">
        <f>SUM(I213:I225)</f>
        <v>3500</v>
      </c>
      <c r="J212" s="440">
        <f>SUM(J213:J225)</f>
        <v>3500</v>
      </c>
      <c r="K212" s="440">
        <f>SUM(K213:K225)</f>
        <v>3500</v>
      </c>
    </row>
    <row r="213" spans="1:11" ht="12" customHeight="1">
      <c r="A213" s="10"/>
      <c r="B213" s="13">
        <v>632001</v>
      </c>
      <c r="C213" s="55" t="s">
        <v>152</v>
      </c>
      <c r="D213" s="12"/>
      <c r="E213" s="12"/>
      <c r="F213" s="25">
        <v>223.27</v>
      </c>
      <c r="G213" s="25">
        <v>74.56</v>
      </c>
      <c r="H213" s="19">
        <v>300</v>
      </c>
      <c r="I213" s="19">
        <v>300</v>
      </c>
      <c r="J213" s="441">
        <v>300</v>
      </c>
      <c r="K213" s="441">
        <v>460</v>
      </c>
    </row>
    <row r="214" spans="1:11" ht="12" customHeight="1">
      <c r="A214" s="10"/>
      <c r="B214" s="13">
        <v>632002</v>
      </c>
      <c r="C214" s="55" t="s">
        <v>86</v>
      </c>
      <c r="D214" s="12"/>
      <c r="E214" s="12"/>
      <c r="F214" s="25">
        <v>18.29</v>
      </c>
      <c r="G214" s="25">
        <v>46.16</v>
      </c>
      <c r="H214" s="19">
        <v>70</v>
      </c>
      <c r="I214" s="19">
        <v>70</v>
      </c>
      <c r="J214" s="441">
        <v>70</v>
      </c>
      <c r="K214" s="441">
        <v>70</v>
      </c>
    </row>
    <row r="215" spans="1:11" ht="12" customHeight="1">
      <c r="A215" s="10"/>
      <c r="B215" s="13">
        <v>632003</v>
      </c>
      <c r="C215" s="55" t="s">
        <v>87</v>
      </c>
      <c r="D215" s="12"/>
      <c r="E215" s="12"/>
      <c r="F215" s="25">
        <v>6</v>
      </c>
      <c r="G215" s="25">
        <v>23.6</v>
      </c>
      <c r="H215" s="19">
        <v>30</v>
      </c>
      <c r="I215" s="19">
        <v>30</v>
      </c>
      <c r="J215" s="441">
        <v>30</v>
      </c>
      <c r="K215" s="441">
        <v>30</v>
      </c>
    </row>
    <row r="216" spans="1:11" ht="12" customHeight="1">
      <c r="A216" s="10"/>
      <c r="B216" s="13">
        <v>633006</v>
      </c>
      <c r="C216" s="55" t="s">
        <v>127</v>
      </c>
      <c r="D216" s="12"/>
      <c r="E216" s="12"/>
      <c r="F216" s="25">
        <v>609.82</v>
      </c>
      <c r="G216" s="25">
        <v>395.84</v>
      </c>
      <c r="H216" s="19">
        <v>800</v>
      </c>
      <c r="I216" s="19">
        <v>800</v>
      </c>
      <c r="J216" s="441">
        <v>700</v>
      </c>
      <c r="K216" s="441">
        <v>870</v>
      </c>
    </row>
    <row r="217" spans="1:11" ht="12" customHeight="1">
      <c r="A217" s="10"/>
      <c r="B217" s="13">
        <v>633010</v>
      </c>
      <c r="C217" s="55" t="s">
        <v>93</v>
      </c>
      <c r="D217" s="12"/>
      <c r="E217" s="12"/>
      <c r="F217" s="25">
        <v>132.84</v>
      </c>
      <c r="G217" s="25">
        <v>159.1</v>
      </c>
      <c r="H217" s="19">
        <v>470</v>
      </c>
      <c r="I217" s="19">
        <v>470</v>
      </c>
      <c r="J217" s="441">
        <v>470</v>
      </c>
      <c r="K217" s="441">
        <v>470</v>
      </c>
    </row>
    <row r="218" spans="1:11" ht="12" customHeight="1">
      <c r="A218" s="10"/>
      <c r="B218" s="13">
        <v>633015</v>
      </c>
      <c r="C218" s="55" t="s">
        <v>163</v>
      </c>
      <c r="D218" s="12"/>
      <c r="E218" s="12"/>
      <c r="F218" s="25">
        <v>0</v>
      </c>
      <c r="G218" s="25">
        <v>30.03</v>
      </c>
      <c r="H218" s="19">
        <v>30</v>
      </c>
      <c r="I218" s="19">
        <v>30</v>
      </c>
      <c r="J218" s="441">
        <v>30</v>
      </c>
      <c r="K218" s="441">
        <v>30</v>
      </c>
    </row>
    <row r="219" spans="1:11" ht="12" customHeight="1">
      <c r="A219" s="423">
        <v>111</v>
      </c>
      <c r="B219" s="13">
        <v>635006</v>
      </c>
      <c r="C219" s="10" t="s">
        <v>164</v>
      </c>
      <c r="D219" s="12"/>
      <c r="E219" s="12"/>
      <c r="F219" s="25">
        <v>0</v>
      </c>
      <c r="G219" s="25"/>
      <c r="H219" s="19"/>
      <c r="I219" s="19"/>
      <c r="J219" s="441"/>
      <c r="K219" s="441"/>
    </row>
    <row r="220" spans="1:11" ht="12" customHeight="1">
      <c r="A220" s="423"/>
      <c r="B220" s="13">
        <v>635006</v>
      </c>
      <c r="C220" s="10" t="s">
        <v>164</v>
      </c>
      <c r="D220" s="12"/>
      <c r="E220" s="12"/>
      <c r="F220" s="25">
        <v>0</v>
      </c>
      <c r="G220" s="25">
        <v>4149.24</v>
      </c>
      <c r="H220" s="19">
        <v>500</v>
      </c>
      <c r="I220" s="19">
        <v>500</v>
      </c>
      <c r="J220" s="441">
        <v>500</v>
      </c>
      <c r="K220" s="441">
        <v>220</v>
      </c>
    </row>
    <row r="221" spans="1:11" ht="12" customHeight="1">
      <c r="A221" s="423"/>
      <c r="B221" s="13">
        <v>637005</v>
      </c>
      <c r="C221" s="10" t="s">
        <v>216</v>
      </c>
      <c r="D221" s="12"/>
      <c r="E221" s="12"/>
      <c r="F221" s="25"/>
      <c r="G221" s="25">
        <v>130.94</v>
      </c>
      <c r="H221" s="19"/>
      <c r="I221" s="19"/>
      <c r="J221" s="441"/>
      <c r="K221" s="441"/>
    </row>
    <row r="222" spans="1:11" ht="12" customHeight="1">
      <c r="A222" s="423" t="s">
        <v>237</v>
      </c>
      <c r="B222" s="13">
        <v>637005</v>
      </c>
      <c r="C222" s="10" t="s">
        <v>216</v>
      </c>
      <c r="D222" s="12"/>
      <c r="E222" s="12"/>
      <c r="F222" s="25"/>
      <c r="G222" s="25">
        <v>69.06</v>
      </c>
      <c r="H222" s="19"/>
      <c r="I222" s="19"/>
      <c r="J222" s="441"/>
      <c r="K222" s="441"/>
    </row>
    <row r="223" spans="1:11" ht="12" customHeight="1">
      <c r="A223" s="10"/>
      <c r="B223" s="13">
        <v>637012</v>
      </c>
      <c r="C223" s="10" t="s">
        <v>112</v>
      </c>
      <c r="D223" s="10"/>
      <c r="E223" s="10"/>
      <c r="F223" s="25">
        <v>859.95</v>
      </c>
      <c r="G223" s="25">
        <v>1251.28</v>
      </c>
      <c r="H223" s="19">
        <v>1000</v>
      </c>
      <c r="I223" s="19">
        <v>1000</v>
      </c>
      <c r="J223" s="441">
        <v>1100</v>
      </c>
      <c r="K223" s="441">
        <v>1100</v>
      </c>
    </row>
    <row r="224" spans="1:11" ht="12" customHeight="1">
      <c r="A224" s="423" t="s">
        <v>237</v>
      </c>
      <c r="B224" s="13">
        <v>637012</v>
      </c>
      <c r="C224" s="10" t="s">
        <v>112</v>
      </c>
      <c r="D224" s="10"/>
      <c r="E224" s="10"/>
      <c r="F224" s="25"/>
      <c r="G224" s="25">
        <v>130.94</v>
      </c>
      <c r="H224" s="19"/>
      <c r="I224" s="19"/>
      <c r="J224" s="441"/>
      <c r="K224" s="441"/>
    </row>
    <row r="225" spans="1:11" ht="12" customHeight="1">
      <c r="A225" s="10"/>
      <c r="B225" s="13">
        <v>637027</v>
      </c>
      <c r="C225" s="10" t="s">
        <v>118</v>
      </c>
      <c r="D225" s="10"/>
      <c r="E225" s="10"/>
      <c r="F225" s="25">
        <v>0</v>
      </c>
      <c r="G225" s="25"/>
      <c r="H225" s="19">
        <v>300</v>
      </c>
      <c r="I225" s="19">
        <v>300</v>
      </c>
      <c r="J225" s="441">
        <v>300</v>
      </c>
      <c r="K225" s="441">
        <v>250</v>
      </c>
    </row>
    <row r="226" spans="1:11" ht="12" customHeight="1">
      <c r="A226" s="63"/>
      <c r="B226" s="74"/>
      <c r="C226" s="2"/>
      <c r="D226" s="31"/>
      <c r="E226" s="31"/>
      <c r="F226" s="62"/>
      <c r="G226" s="62"/>
      <c r="H226" s="34"/>
      <c r="I226" s="29"/>
      <c r="J226" s="452"/>
      <c r="K226" s="452"/>
    </row>
    <row r="227" spans="1:11" ht="12" customHeight="1">
      <c r="A227" s="164" t="s">
        <v>165</v>
      </c>
      <c r="B227" s="346"/>
      <c r="C227" s="347"/>
      <c r="D227" s="348"/>
      <c r="E227" s="165"/>
      <c r="F227" s="132">
        <f>F228</f>
        <v>424.59999999999997</v>
      </c>
      <c r="G227" s="132">
        <f>SUM(G228)</f>
        <v>455.71</v>
      </c>
      <c r="H227" s="133">
        <f>H228</f>
        <v>1660</v>
      </c>
      <c r="I227" s="133">
        <f>I228</f>
        <v>1660</v>
      </c>
      <c r="J227" s="444">
        <f>J228</f>
        <v>1660</v>
      </c>
      <c r="K227" s="444">
        <f>K228</f>
        <v>1660</v>
      </c>
    </row>
    <row r="228" spans="1:11" ht="12" customHeight="1">
      <c r="A228" s="10"/>
      <c r="B228" s="59">
        <v>630</v>
      </c>
      <c r="C228" s="340" t="s">
        <v>82</v>
      </c>
      <c r="D228" s="12"/>
      <c r="E228" s="12"/>
      <c r="F228" s="83">
        <f aca="true" t="shared" si="6" ref="F228:K228">SUM(F229:F233)</f>
        <v>424.59999999999997</v>
      </c>
      <c r="G228" s="83">
        <f t="shared" si="6"/>
        <v>455.71</v>
      </c>
      <c r="H228" s="67">
        <f t="shared" si="6"/>
        <v>1660</v>
      </c>
      <c r="I228" s="67">
        <f t="shared" si="6"/>
        <v>1660</v>
      </c>
      <c r="J228" s="440">
        <f t="shared" si="6"/>
        <v>1660</v>
      </c>
      <c r="K228" s="440">
        <f t="shared" si="6"/>
        <v>1660</v>
      </c>
    </row>
    <row r="229" spans="1:11" ht="12" customHeight="1">
      <c r="A229" s="66">
        <v>72</v>
      </c>
      <c r="B229" s="13">
        <v>633009</v>
      </c>
      <c r="C229" s="55" t="s">
        <v>92</v>
      </c>
      <c r="D229" s="12"/>
      <c r="E229" s="12"/>
      <c r="F229" s="69">
        <v>90.32</v>
      </c>
      <c r="G229" s="69"/>
      <c r="H229" s="19"/>
      <c r="I229" s="19"/>
      <c r="J229" s="441"/>
      <c r="K229" s="441"/>
    </row>
    <row r="230" spans="1:11" ht="12" customHeight="1">
      <c r="A230" s="10"/>
      <c r="B230" s="13">
        <v>633009</v>
      </c>
      <c r="C230" s="55" t="s">
        <v>92</v>
      </c>
      <c r="D230" s="12"/>
      <c r="E230" s="12"/>
      <c r="F230" s="69">
        <v>334.28</v>
      </c>
      <c r="G230" s="69">
        <v>293.71</v>
      </c>
      <c r="H230" s="19">
        <v>400</v>
      </c>
      <c r="I230" s="19">
        <v>400</v>
      </c>
      <c r="J230" s="441">
        <v>400</v>
      </c>
      <c r="K230" s="441">
        <v>400</v>
      </c>
    </row>
    <row r="231" spans="1:11" ht="12" customHeight="1">
      <c r="A231" s="10"/>
      <c r="B231" s="13">
        <v>635</v>
      </c>
      <c r="C231" s="55" t="s">
        <v>166</v>
      </c>
      <c r="D231" s="12"/>
      <c r="E231" s="12"/>
      <c r="F231" s="69"/>
      <c r="G231" s="69"/>
      <c r="H231" s="19">
        <v>0</v>
      </c>
      <c r="I231" s="19">
        <v>0</v>
      </c>
      <c r="J231" s="441">
        <v>0</v>
      </c>
      <c r="K231" s="441">
        <v>0</v>
      </c>
    </row>
    <row r="232" spans="1:11" ht="12" customHeight="1">
      <c r="A232" s="10"/>
      <c r="B232" s="13">
        <v>633006</v>
      </c>
      <c r="C232" s="10" t="s">
        <v>127</v>
      </c>
      <c r="D232" s="12"/>
      <c r="E232" s="12"/>
      <c r="F232" s="69">
        <v>0</v>
      </c>
      <c r="G232" s="69"/>
      <c r="H232" s="19">
        <v>1060</v>
      </c>
      <c r="I232" s="19">
        <v>1060</v>
      </c>
      <c r="J232" s="441">
        <v>1060</v>
      </c>
      <c r="K232" s="441">
        <v>1060</v>
      </c>
    </row>
    <row r="233" spans="1:11" ht="12" customHeight="1">
      <c r="A233" s="10"/>
      <c r="B233" s="13">
        <v>637027</v>
      </c>
      <c r="C233" s="55" t="s">
        <v>117</v>
      </c>
      <c r="D233" s="12"/>
      <c r="E233" s="12"/>
      <c r="F233" s="69">
        <v>0</v>
      </c>
      <c r="G233" s="69">
        <v>162</v>
      </c>
      <c r="H233" s="19">
        <v>200</v>
      </c>
      <c r="I233" s="19">
        <v>200</v>
      </c>
      <c r="J233" s="441">
        <v>200</v>
      </c>
      <c r="K233" s="441">
        <v>200</v>
      </c>
    </row>
    <row r="234" spans="1:11" ht="12" customHeight="1">
      <c r="A234" s="63"/>
      <c r="B234" s="74"/>
      <c r="C234" s="75"/>
      <c r="D234" s="31"/>
      <c r="E234" s="31"/>
      <c r="F234" s="62"/>
      <c r="G234" s="62"/>
      <c r="H234" s="157"/>
      <c r="I234" s="34"/>
      <c r="J234" s="450"/>
      <c r="K234" s="450"/>
    </row>
    <row r="235" spans="1:11" ht="12" customHeight="1">
      <c r="A235" s="128" t="s">
        <v>167</v>
      </c>
      <c r="B235" s="129"/>
      <c r="C235" s="130"/>
      <c r="D235" s="131" t="e">
        <f>D236+"$#REF!$#REF!"+"$#REF!$#REF!"</f>
        <v>#VALUE!</v>
      </c>
      <c r="E235" s="131">
        <f>E236</f>
        <v>10.5</v>
      </c>
      <c r="F235" s="132">
        <f>F236</f>
        <v>2696.45</v>
      </c>
      <c r="G235" s="132">
        <f>SUM(G236)</f>
        <v>3715.0299999999997</v>
      </c>
      <c r="H235" s="115">
        <f>H236</f>
        <v>4400</v>
      </c>
      <c r="I235" s="115">
        <f>I236</f>
        <v>4400</v>
      </c>
      <c r="J235" s="444">
        <f>J236</f>
        <v>4900</v>
      </c>
      <c r="K235" s="444">
        <f>K236</f>
        <v>5200</v>
      </c>
    </row>
    <row r="236" spans="1:11" ht="12" customHeight="1">
      <c r="A236" s="84"/>
      <c r="B236" s="58">
        <v>630</v>
      </c>
      <c r="C236" s="11" t="s">
        <v>82</v>
      </c>
      <c r="D236" s="8">
        <v>10</v>
      </c>
      <c r="E236" s="8">
        <f>D236*1.05</f>
        <v>10.5</v>
      </c>
      <c r="F236" s="83">
        <f>SUM(F237:F243)</f>
        <v>2696.45</v>
      </c>
      <c r="G236" s="83">
        <f>SUM(G237:G242)</f>
        <v>3715.0299999999997</v>
      </c>
      <c r="H236" s="125">
        <f>SUM(H237:H242)</f>
        <v>4400</v>
      </c>
      <c r="I236" s="125">
        <f>SUM(I237:I242)</f>
        <v>4400</v>
      </c>
      <c r="J236" s="440">
        <f>SUM(J237:J242)</f>
        <v>4900</v>
      </c>
      <c r="K236" s="440">
        <f>SUM(K237:K242)</f>
        <v>5200</v>
      </c>
    </row>
    <row r="237" spans="1:11" ht="12" customHeight="1">
      <c r="A237" s="82"/>
      <c r="B237" s="13">
        <v>632001</v>
      </c>
      <c r="C237" s="55" t="s">
        <v>168</v>
      </c>
      <c r="D237" s="12"/>
      <c r="E237" s="12"/>
      <c r="F237" s="69">
        <v>2432.12</v>
      </c>
      <c r="G237" s="69">
        <v>342.2</v>
      </c>
      <c r="H237" s="87">
        <v>1500</v>
      </c>
      <c r="I237" s="87">
        <v>1500</v>
      </c>
      <c r="J237" s="441">
        <v>2000</v>
      </c>
      <c r="K237" s="441">
        <v>2300</v>
      </c>
    </row>
    <row r="238" spans="1:11" ht="12" customHeight="1">
      <c r="A238" s="84"/>
      <c r="B238" s="13">
        <v>632002</v>
      </c>
      <c r="C238" s="55" t="s">
        <v>86</v>
      </c>
      <c r="D238" s="8"/>
      <c r="E238" s="8"/>
      <c r="F238" s="69">
        <v>40.31</v>
      </c>
      <c r="G238" s="69">
        <v>34.55</v>
      </c>
      <c r="H238" s="19">
        <v>50</v>
      </c>
      <c r="I238" s="19">
        <v>50</v>
      </c>
      <c r="J238" s="441">
        <v>50</v>
      </c>
      <c r="K238" s="441">
        <v>50</v>
      </c>
    </row>
    <row r="239" spans="1:11" ht="12" customHeight="1">
      <c r="A239" s="84"/>
      <c r="B239" s="13">
        <v>633006</v>
      </c>
      <c r="C239" s="55" t="s">
        <v>127</v>
      </c>
      <c r="D239" s="8"/>
      <c r="E239" s="8"/>
      <c r="F239" s="69">
        <v>50.42</v>
      </c>
      <c r="G239" s="69">
        <v>584.3</v>
      </c>
      <c r="H239" s="19">
        <v>2000</v>
      </c>
      <c r="I239" s="19">
        <v>2000</v>
      </c>
      <c r="J239" s="441">
        <v>2000</v>
      </c>
      <c r="K239" s="441">
        <v>2000</v>
      </c>
    </row>
    <row r="240" spans="1:11" ht="12" customHeight="1">
      <c r="A240" s="84"/>
      <c r="B240" s="13">
        <v>635004</v>
      </c>
      <c r="C240" s="10" t="s">
        <v>164</v>
      </c>
      <c r="D240" s="8"/>
      <c r="E240" s="8"/>
      <c r="F240" s="69">
        <v>68.4</v>
      </c>
      <c r="G240" s="69">
        <v>0</v>
      </c>
      <c r="H240" s="19">
        <v>200</v>
      </c>
      <c r="I240" s="19">
        <v>200</v>
      </c>
      <c r="J240" s="441">
        <v>200</v>
      </c>
      <c r="K240" s="441">
        <v>200</v>
      </c>
    </row>
    <row r="241" spans="1:11" ht="12" customHeight="1">
      <c r="A241" s="84"/>
      <c r="B241" s="13">
        <v>635006</v>
      </c>
      <c r="C241" s="10" t="s">
        <v>161</v>
      </c>
      <c r="D241" s="8"/>
      <c r="E241" s="8"/>
      <c r="F241" s="69">
        <v>0</v>
      </c>
      <c r="G241" s="69">
        <v>2034.98</v>
      </c>
      <c r="H241" s="19">
        <v>350</v>
      </c>
      <c r="I241" s="19">
        <v>350</v>
      </c>
      <c r="J241" s="441">
        <v>350</v>
      </c>
      <c r="K241" s="441">
        <v>350</v>
      </c>
    </row>
    <row r="242" spans="1:11" ht="12" customHeight="1">
      <c r="A242" s="84"/>
      <c r="B242" s="13">
        <v>637004</v>
      </c>
      <c r="C242" s="55" t="s">
        <v>108</v>
      </c>
      <c r="D242" s="8"/>
      <c r="E242" s="8"/>
      <c r="F242" s="69">
        <v>105.2</v>
      </c>
      <c r="G242" s="69">
        <v>719</v>
      </c>
      <c r="H242" s="87">
        <v>300</v>
      </c>
      <c r="I242" s="87">
        <v>300</v>
      </c>
      <c r="J242" s="441">
        <v>300</v>
      </c>
      <c r="K242" s="441">
        <v>300</v>
      </c>
    </row>
    <row r="243" spans="1:11" ht="12" customHeight="1">
      <c r="A243" s="77"/>
      <c r="B243" s="74"/>
      <c r="C243" s="75"/>
      <c r="D243" s="30"/>
      <c r="E243" s="30"/>
      <c r="F243" s="62"/>
      <c r="G243" s="62"/>
      <c r="H243" s="31"/>
      <c r="I243" s="29"/>
      <c r="J243" s="452"/>
      <c r="K243" s="452"/>
    </row>
    <row r="244" spans="1:11" ht="12" customHeight="1">
      <c r="A244" s="128" t="s">
        <v>169</v>
      </c>
      <c r="B244" s="129"/>
      <c r="C244" s="130"/>
      <c r="D244" s="131" t="e">
        <f>D245+"$#REF!$#REF!"</f>
        <v>#VALUE!</v>
      </c>
      <c r="E244" s="131">
        <f>E245</f>
        <v>10</v>
      </c>
      <c r="F244" s="132">
        <f>F245</f>
        <v>568.6600000000001</v>
      </c>
      <c r="G244" s="132">
        <f>SUM(G245)</f>
        <v>549.86</v>
      </c>
      <c r="H244" s="133">
        <f>H245</f>
        <v>800</v>
      </c>
      <c r="I244" s="133">
        <f>I245</f>
        <v>800</v>
      </c>
      <c r="J244" s="444">
        <f>J245</f>
        <v>800</v>
      </c>
      <c r="K244" s="444">
        <f>K245</f>
        <v>800</v>
      </c>
    </row>
    <row r="245" spans="1:11" ht="12" customHeight="1">
      <c r="A245" s="11"/>
      <c r="B245" s="58">
        <v>630</v>
      </c>
      <c r="C245" s="11" t="s">
        <v>82</v>
      </c>
      <c r="D245" s="8" t="str">
        <f>"$#REF!$#REF!"</f>
        <v>$#REF!$#REF!</v>
      </c>
      <c r="E245" s="8">
        <v>10</v>
      </c>
      <c r="F245" s="83">
        <f aca="true" t="shared" si="7" ref="F245:K245">SUM(F246:F249)</f>
        <v>568.6600000000001</v>
      </c>
      <c r="G245" s="83">
        <f t="shared" si="7"/>
        <v>549.86</v>
      </c>
      <c r="H245" s="67">
        <f t="shared" si="7"/>
        <v>800</v>
      </c>
      <c r="I245" s="67">
        <f t="shared" si="7"/>
        <v>800</v>
      </c>
      <c r="J245" s="440">
        <f t="shared" si="7"/>
        <v>800</v>
      </c>
      <c r="K245" s="440">
        <f t="shared" si="7"/>
        <v>800</v>
      </c>
    </row>
    <row r="246" spans="1:11" ht="12" customHeight="1">
      <c r="A246" s="11"/>
      <c r="B246" s="50">
        <v>635</v>
      </c>
      <c r="C246" s="10" t="s">
        <v>139</v>
      </c>
      <c r="D246" s="8"/>
      <c r="E246" s="8"/>
      <c r="F246" s="69">
        <v>290.8</v>
      </c>
      <c r="G246" s="69"/>
      <c r="H246" s="19">
        <v>500</v>
      </c>
      <c r="I246" s="19">
        <v>500</v>
      </c>
      <c r="J246" s="441">
        <v>500</v>
      </c>
      <c r="K246" s="441">
        <v>500</v>
      </c>
    </row>
    <row r="247" spans="1:11" ht="12" customHeight="1">
      <c r="A247" s="11"/>
      <c r="B247" s="50">
        <v>635004</v>
      </c>
      <c r="C247" s="10" t="s">
        <v>217</v>
      </c>
      <c r="D247" s="8"/>
      <c r="E247" s="8"/>
      <c r="F247" s="69"/>
      <c r="G247" s="69">
        <v>272</v>
      </c>
      <c r="H247" s="19"/>
      <c r="I247" s="19"/>
      <c r="J247" s="441"/>
      <c r="K247" s="441"/>
    </row>
    <row r="248" spans="1:11" ht="12" customHeight="1">
      <c r="A248" s="11"/>
      <c r="B248" s="13">
        <v>637004</v>
      </c>
      <c r="C248" s="10" t="s">
        <v>170</v>
      </c>
      <c r="D248" s="8"/>
      <c r="E248" s="8"/>
      <c r="F248" s="25">
        <v>0</v>
      </c>
      <c r="G248" s="25"/>
      <c r="H248" s="19"/>
      <c r="I248" s="19"/>
      <c r="J248" s="441"/>
      <c r="K248" s="441"/>
    </row>
    <row r="249" spans="1:11" ht="12" customHeight="1">
      <c r="A249" s="11"/>
      <c r="B249" s="13">
        <v>637012</v>
      </c>
      <c r="C249" s="55" t="s">
        <v>171</v>
      </c>
      <c r="D249" s="8"/>
      <c r="E249" s="8"/>
      <c r="F249" s="69">
        <v>277.86</v>
      </c>
      <c r="G249" s="69">
        <v>277.86</v>
      </c>
      <c r="H249" s="19">
        <v>300</v>
      </c>
      <c r="I249" s="19">
        <v>300</v>
      </c>
      <c r="J249" s="441">
        <v>300</v>
      </c>
      <c r="K249" s="441">
        <v>300</v>
      </c>
    </row>
    <row r="250" spans="1:11" ht="12" customHeight="1">
      <c r="A250" s="152"/>
      <c r="B250" s="1"/>
      <c r="C250" s="36"/>
      <c r="D250" s="3"/>
      <c r="E250" s="3"/>
      <c r="F250" s="111"/>
      <c r="G250" s="111"/>
      <c r="H250" s="2"/>
      <c r="I250" s="79"/>
      <c r="J250" s="453"/>
      <c r="K250" s="453"/>
    </row>
    <row r="251" spans="1:11" ht="12" customHeight="1">
      <c r="A251" s="128" t="s">
        <v>172</v>
      </c>
      <c r="B251" s="147"/>
      <c r="C251" s="148"/>
      <c r="D251" s="131" t="e">
        <f>D252+"$#REF!$#REF!"</f>
        <v>#VALUE!</v>
      </c>
      <c r="E251" s="131">
        <f>E252</f>
        <v>10</v>
      </c>
      <c r="F251" s="132">
        <f>F252</f>
        <v>544.77</v>
      </c>
      <c r="G251" s="132">
        <f>SUM(G252)</f>
        <v>508.78999999999996</v>
      </c>
      <c r="H251" s="133">
        <f>H252</f>
        <v>1300</v>
      </c>
      <c r="I251" s="133">
        <f>I252</f>
        <v>1300</v>
      </c>
      <c r="J251" s="444">
        <f>J252</f>
        <v>1300</v>
      </c>
      <c r="K251" s="444">
        <f>K252</f>
        <v>1300</v>
      </c>
    </row>
    <row r="252" spans="1:11" ht="12" customHeight="1">
      <c r="A252" s="11"/>
      <c r="B252" s="58">
        <v>630</v>
      </c>
      <c r="C252" s="11" t="s">
        <v>82</v>
      </c>
      <c r="D252" s="8" t="str">
        <f>"$#REF!$#REF!"</f>
        <v>$#REF!$#REF!</v>
      </c>
      <c r="E252" s="8">
        <v>10</v>
      </c>
      <c r="F252" s="83">
        <f>SUM(F253:F256)</f>
        <v>544.77</v>
      </c>
      <c r="G252" s="83">
        <f>SUM(G253:G258)</f>
        <v>508.78999999999996</v>
      </c>
      <c r="H252" s="67">
        <f>SUM(H253:H257)</f>
        <v>1300</v>
      </c>
      <c r="I252" s="67">
        <f>SUM(I253:I257)</f>
        <v>1300</v>
      </c>
      <c r="J252" s="440">
        <f>SUM(J253:J257)</f>
        <v>1300</v>
      </c>
      <c r="K252" s="440">
        <f>SUM(K253:K257)</f>
        <v>1300</v>
      </c>
    </row>
    <row r="253" spans="1:11" ht="12" customHeight="1">
      <c r="A253" s="11"/>
      <c r="B253" s="13">
        <v>632001</v>
      </c>
      <c r="C253" s="55" t="s">
        <v>152</v>
      </c>
      <c r="D253" s="8"/>
      <c r="E253" s="8"/>
      <c r="F253" s="69">
        <v>444.28</v>
      </c>
      <c r="G253" s="69">
        <v>300.45</v>
      </c>
      <c r="H253" s="19">
        <v>350</v>
      </c>
      <c r="I253" s="19">
        <v>350</v>
      </c>
      <c r="J253" s="441">
        <v>350</v>
      </c>
      <c r="K253" s="441">
        <v>350</v>
      </c>
    </row>
    <row r="254" spans="1:11" ht="12" customHeight="1">
      <c r="A254" s="11"/>
      <c r="B254" s="13">
        <v>632002</v>
      </c>
      <c r="C254" s="55" t="s">
        <v>86</v>
      </c>
      <c r="D254" s="8"/>
      <c r="E254" s="8"/>
      <c r="F254" s="69">
        <v>30.44</v>
      </c>
      <c r="G254" s="69">
        <v>36.36</v>
      </c>
      <c r="H254" s="19">
        <v>50</v>
      </c>
      <c r="I254" s="19">
        <v>50</v>
      </c>
      <c r="J254" s="441">
        <v>50</v>
      </c>
      <c r="K254" s="441">
        <v>50</v>
      </c>
    </row>
    <row r="255" spans="1:11" ht="12" customHeight="1">
      <c r="A255" s="66">
        <v>111</v>
      </c>
      <c r="B255" s="13">
        <v>633006</v>
      </c>
      <c r="C255" s="55" t="s">
        <v>127</v>
      </c>
      <c r="D255" s="8"/>
      <c r="E255" s="8"/>
      <c r="F255" s="69">
        <v>0</v>
      </c>
      <c r="G255" s="69"/>
      <c r="H255" s="19"/>
      <c r="I255" s="19"/>
      <c r="J255" s="441"/>
      <c r="K255" s="441"/>
    </row>
    <row r="256" spans="1:11" ht="12" customHeight="1">
      <c r="A256" s="11"/>
      <c r="B256" s="13">
        <v>633006</v>
      </c>
      <c r="C256" s="55" t="s">
        <v>127</v>
      </c>
      <c r="D256" s="8"/>
      <c r="E256" s="8"/>
      <c r="F256" s="69">
        <v>70.05</v>
      </c>
      <c r="G256" s="69"/>
      <c r="H256" s="19">
        <v>750</v>
      </c>
      <c r="I256" s="19">
        <v>750</v>
      </c>
      <c r="J256" s="441">
        <v>750</v>
      </c>
      <c r="K256" s="441">
        <v>750</v>
      </c>
    </row>
    <row r="257" spans="1:11" ht="12" customHeight="1">
      <c r="A257" s="11"/>
      <c r="B257" s="13">
        <v>635</v>
      </c>
      <c r="C257" s="55" t="s">
        <v>166</v>
      </c>
      <c r="D257" s="8"/>
      <c r="E257" s="8"/>
      <c r="F257" s="69"/>
      <c r="G257" s="69"/>
      <c r="H257" s="19">
        <v>150</v>
      </c>
      <c r="I257" s="19">
        <v>150</v>
      </c>
      <c r="J257" s="441">
        <v>150</v>
      </c>
      <c r="K257" s="441">
        <v>150</v>
      </c>
    </row>
    <row r="258" spans="1:11" ht="12" customHeight="1">
      <c r="A258" s="11"/>
      <c r="B258" s="13">
        <v>365006</v>
      </c>
      <c r="C258" s="55" t="s">
        <v>214</v>
      </c>
      <c r="D258" s="8"/>
      <c r="E258" s="8"/>
      <c r="F258" s="69"/>
      <c r="G258" s="69">
        <v>171.98</v>
      </c>
      <c r="H258" s="19"/>
      <c r="I258" s="10"/>
      <c r="J258" s="443"/>
      <c r="K258" s="443"/>
    </row>
    <row r="259" spans="1:11" ht="12" customHeight="1">
      <c r="A259" s="152"/>
      <c r="B259" s="1"/>
      <c r="C259" s="36"/>
      <c r="D259" s="3"/>
      <c r="E259" s="3"/>
      <c r="F259" s="111"/>
      <c r="G259" s="111"/>
      <c r="H259" s="2"/>
      <c r="I259" s="2"/>
      <c r="J259" s="449"/>
      <c r="K259" s="449"/>
    </row>
    <row r="260" spans="1:11" ht="12" customHeight="1">
      <c r="A260" s="128" t="s">
        <v>173</v>
      </c>
      <c r="B260" s="129"/>
      <c r="C260" s="130"/>
      <c r="D260" s="131" t="e">
        <f>D261+D265+D282+"$#REF!$#REF!"</f>
        <v>#VALUE!</v>
      </c>
      <c r="E260" s="131">
        <f>SUM(E261:E282)</f>
        <v>1210</v>
      </c>
      <c r="F260" s="132">
        <f>F261+F265+F282</f>
        <v>68765.32999999999</v>
      </c>
      <c r="G260" s="132">
        <f>SUM(G261+G265+G282)</f>
        <v>72532.27</v>
      </c>
      <c r="H260" s="166">
        <f>SUM(H261+H265+H282)</f>
        <v>75860</v>
      </c>
      <c r="I260" s="133">
        <v>76420</v>
      </c>
      <c r="J260" s="444">
        <f>J261+J265+J282</f>
        <v>78985.8</v>
      </c>
      <c r="K260" s="444">
        <f>K261+K265+K282</f>
        <v>79105.8</v>
      </c>
    </row>
    <row r="261" spans="1:11" ht="12" customHeight="1">
      <c r="A261" s="84"/>
      <c r="B261" s="58">
        <v>610</v>
      </c>
      <c r="C261" s="80" t="s">
        <v>71</v>
      </c>
      <c r="D261" s="8" t="e">
        <f>SUM("$#REF!$#REF!:$#REF!$#REF!")</f>
        <v>#VALUE!</v>
      </c>
      <c r="E261" s="8">
        <v>709</v>
      </c>
      <c r="F261" s="83">
        <f>SUM(F262)</f>
        <v>35948</v>
      </c>
      <c r="G261" s="83">
        <f>SUM(G262:G263)</f>
        <v>37935.72</v>
      </c>
      <c r="H261" s="124">
        <f>H262</f>
        <v>38900</v>
      </c>
      <c r="I261" s="124">
        <f>I262</f>
        <v>38900</v>
      </c>
      <c r="J261" s="438">
        <f>SUM(J262:J264)</f>
        <v>39600.8</v>
      </c>
      <c r="K261" s="438">
        <f>SUM(K262:K264)</f>
        <v>39600.8</v>
      </c>
    </row>
    <row r="262" spans="1:11" ht="12" customHeight="1">
      <c r="A262" s="84"/>
      <c r="B262" s="13">
        <v>611</v>
      </c>
      <c r="C262" s="55" t="s">
        <v>125</v>
      </c>
      <c r="D262" s="12"/>
      <c r="E262" s="12"/>
      <c r="F262" s="69">
        <v>35948</v>
      </c>
      <c r="G262" s="69">
        <v>37445.72</v>
      </c>
      <c r="H262" s="167">
        <v>38900</v>
      </c>
      <c r="I262" s="167">
        <v>38900</v>
      </c>
      <c r="J262" s="439">
        <v>38900</v>
      </c>
      <c r="K262" s="439">
        <v>38900</v>
      </c>
    </row>
    <row r="263" spans="1:11" ht="12" customHeight="1">
      <c r="A263" s="168" t="s">
        <v>248</v>
      </c>
      <c r="B263" s="13">
        <v>611</v>
      </c>
      <c r="C263" s="55" t="s">
        <v>125</v>
      </c>
      <c r="D263" s="12"/>
      <c r="E263" s="12"/>
      <c r="F263" s="69"/>
      <c r="G263" s="69">
        <v>490</v>
      </c>
      <c r="H263" s="167"/>
      <c r="I263" s="11"/>
      <c r="J263" s="443">
        <v>0</v>
      </c>
      <c r="K263" s="443">
        <v>0</v>
      </c>
    </row>
    <row r="264" spans="1:11" ht="12" customHeight="1">
      <c r="A264" s="472"/>
      <c r="B264" s="13">
        <v>614</v>
      </c>
      <c r="C264" s="55" t="s">
        <v>264</v>
      </c>
      <c r="D264" s="12"/>
      <c r="E264" s="12"/>
      <c r="F264" s="69"/>
      <c r="G264" s="69"/>
      <c r="H264" s="167"/>
      <c r="I264" s="10"/>
      <c r="J264" s="443">
        <v>700.8</v>
      </c>
      <c r="K264" s="443">
        <v>700.8</v>
      </c>
    </row>
    <row r="265" spans="1:11" ht="12" customHeight="1">
      <c r="A265" s="10"/>
      <c r="B265" s="59">
        <v>620</v>
      </c>
      <c r="C265" s="80" t="s">
        <v>72</v>
      </c>
      <c r="D265" s="8" t="e">
        <f>SUM("$#REF!$#REF!:$#REF!$#REF!")</f>
        <v>#VALUE!</v>
      </c>
      <c r="E265" s="8">
        <v>181</v>
      </c>
      <c r="F265" s="83">
        <f>SUM(F266:F281)</f>
        <v>12345.73</v>
      </c>
      <c r="G265" s="83">
        <f>SUM(G266:G281)</f>
        <v>13512.21</v>
      </c>
      <c r="H265" s="70">
        <f>SUM(H266:H281)</f>
        <v>14860</v>
      </c>
      <c r="I265" s="70">
        <f>SUM(I266:I281)</f>
        <v>14860</v>
      </c>
      <c r="J265" s="438">
        <v>14860</v>
      </c>
      <c r="K265" s="438">
        <v>14860</v>
      </c>
    </row>
    <row r="266" spans="1:11" ht="12" customHeight="1">
      <c r="A266" s="10"/>
      <c r="B266" s="13">
        <v>621</v>
      </c>
      <c r="C266" s="55" t="s">
        <v>73</v>
      </c>
      <c r="D266" s="8"/>
      <c r="E266" s="8"/>
      <c r="F266" s="69">
        <v>909.51</v>
      </c>
      <c r="G266" s="69">
        <v>929.32</v>
      </c>
      <c r="H266" s="169">
        <v>1000</v>
      </c>
      <c r="I266" s="169">
        <v>1000</v>
      </c>
      <c r="J266" s="439">
        <v>1000</v>
      </c>
      <c r="K266" s="439">
        <v>1000</v>
      </c>
    </row>
    <row r="267" spans="1:11" ht="12" customHeight="1">
      <c r="A267" s="10"/>
      <c r="B267" s="13">
        <v>623</v>
      </c>
      <c r="C267" s="55" t="s">
        <v>74</v>
      </c>
      <c r="D267" s="8"/>
      <c r="E267" s="8"/>
      <c r="F267" s="69">
        <v>2202.32</v>
      </c>
      <c r="G267" s="69">
        <v>2631.02</v>
      </c>
      <c r="H267" s="167">
        <v>2900</v>
      </c>
      <c r="I267" s="167">
        <v>2900</v>
      </c>
      <c r="J267" s="439">
        <v>2900</v>
      </c>
      <c r="K267" s="439">
        <v>2900</v>
      </c>
    </row>
    <row r="268" spans="1:11" ht="12" customHeight="1">
      <c r="A268" s="10">
        <v>111</v>
      </c>
      <c r="B268" s="13">
        <v>623</v>
      </c>
      <c r="C268" s="55" t="s">
        <v>230</v>
      </c>
      <c r="D268" s="8"/>
      <c r="E268" s="8"/>
      <c r="F268" s="69"/>
      <c r="G268" s="69">
        <v>48.86</v>
      </c>
      <c r="H268" s="167"/>
      <c r="I268" s="167"/>
      <c r="J268" s="439"/>
      <c r="K268" s="439"/>
    </row>
    <row r="269" spans="1:11" ht="12" customHeight="1">
      <c r="A269" s="10"/>
      <c r="B269" s="13">
        <v>625001</v>
      </c>
      <c r="C269" s="55" t="s">
        <v>75</v>
      </c>
      <c r="D269" s="8"/>
      <c r="E269" s="8"/>
      <c r="F269" s="69">
        <v>502.27</v>
      </c>
      <c r="G269" s="69">
        <v>530.88</v>
      </c>
      <c r="H269" s="169">
        <v>600</v>
      </c>
      <c r="I269" s="169">
        <v>600</v>
      </c>
      <c r="J269" s="439">
        <v>600</v>
      </c>
      <c r="K269" s="439">
        <v>600</v>
      </c>
    </row>
    <row r="270" spans="1:11" ht="12" customHeight="1">
      <c r="A270" s="10">
        <v>111</v>
      </c>
      <c r="B270" s="13">
        <v>625001</v>
      </c>
      <c r="C270" s="55" t="s">
        <v>231</v>
      </c>
      <c r="D270" s="8"/>
      <c r="E270" s="8"/>
      <c r="F270" s="69"/>
      <c r="G270" s="69">
        <v>6.7</v>
      </c>
      <c r="H270" s="169"/>
      <c r="I270" s="169"/>
      <c r="J270" s="439"/>
      <c r="K270" s="439"/>
    </row>
    <row r="271" spans="1:11" ht="12" customHeight="1">
      <c r="A271" s="10"/>
      <c r="B271" s="13">
        <v>625002</v>
      </c>
      <c r="C271" s="55" t="s">
        <v>76</v>
      </c>
      <c r="D271" s="8"/>
      <c r="E271" s="8"/>
      <c r="F271" s="69">
        <v>5025.16</v>
      </c>
      <c r="G271" s="69">
        <v>5309.94</v>
      </c>
      <c r="H271" s="167">
        <v>6000</v>
      </c>
      <c r="I271" s="167">
        <v>6000</v>
      </c>
      <c r="J271" s="439">
        <v>6000</v>
      </c>
      <c r="K271" s="439">
        <v>6000</v>
      </c>
    </row>
    <row r="272" spans="1:11" ht="12" customHeight="1">
      <c r="A272" s="10">
        <v>111</v>
      </c>
      <c r="B272" s="13">
        <v>625002</v>
      </c>
      <c r="C272" s="55" t="s">
        <v>232</v>
      </c>
      <c r="D272" s="8"/>
      <c r="E272" s="8"/>
      <c r="F272" s="69"/>
      <c r="G272" s="69">
        <v>68.55</v>
      </c>
      <c r="H272" s="167"/>
      <c r="I272" s="167"/>
      <c r="J272" s="439"/>
      <c r="K272" s="439"/>
    </row>
    <row r="273" spans="1:11" ht="12" customHeight="1">
      <c r="A273" s="10"/>
      <c r="B273" s="13">
        <v>625003</v>
      </c>
      <c r="C273" s="55" t="s">
        <v>77</v>
      </c>
      <c r="D273" s="8"/>
      <c r="E273" s="8"/>
      <c r="F273" s="69">
        <v>287.35</v>
      </c>
      <c r="G273" s="69">
        <v>303.36</v>
      </c>
      <c r="H273" s="169">
        <v>330</v>
      </c>
      <c r="I273" s="169">
        <v>330</v>
      </c>
      <c r="J273" s="439">
        <v>330</v>
      </c>
      <c r="K273" s="439">
        <v>330</v>
      </c>
    </row>
    <row r="274" spans="1:11" ht="12" customHeight="1">
      <c r="A274" s="10">
        <v>111</v>
      </c>
      <c r="B274" s="13">
        <v>625003</v>
      </c>
      <c r="C274" s="55" t="s">
        <v>233</v>
      </c>
      <c r="D274" s="8"/>
      <c r="E274" s="8"/>
      <c r="F274" s="69"/>
      <c r="G274" s="69">
        <v>3.84</v>
      </c>
      <c r="H274" s="169"/>
      <c r="I274" s="169"/>
      <c r="J274" s="439"/>
      <c r="K274" s="439"/>
    </row>
    <row r="275" spans="1:11" ht="12" customHeight="1">
      <c r="A275" s="10"/>
      <c r="B275" s="13">
        <v>625004</v>
      </c>
      <c r="C275" s="55" t="s">
        <v>78</v>
      </c>
      <c r="D275" s="8"/>
      <c r="E275" s="8"/>
      <c r="F275" s="69">
        <v>1076.71</v>
      </c>
      <c r="G275" s="69">
        <v>1137.84</v>
      </c>
      <c r="H275" s="169">
        <v>1300</v>
      </c>
      <c r="I275" s="169">
        <v>1300</v>
      </c>
      <c r="J275" s="439">
        <v>1300</v>
      </c>
      <c r="K275" s="439">
        <v>1300</v>
      </c>
    </row>
    <row r="276" spans="1:11" ht="12" customHeight="1">
      <c r="A276" s="10">
        <v>111</v>
      </c>
      <c r="B276" s="13">
        <v>625004</v>
      </c>
      <c r="C276" s="55" t="s">
        <v>234</v>
      </c>
      <c r="D276" s="8"/>
      <c r="E276" s="8"/>
      <c r="F276" s="69"/>
      <c r="G276" s="69">
        <v>14.57</v>
      </c>
      <c r="H276" s="169"/>
      <c r="I276" s="169"/>
      <c r="J276" s="439"/>
      <c r="K276" s="439"/>
    </row>
    <row r="277" spans="1:11" ht="12" customHeight="1">
      <c r="A277" s="10"/>
      <c r="B277" s="13">
        <v>625005</v>
      </c>
      <c r="C277" s="55" t="s">
        <v>79</v>
      </c>
      <c r="D277" s="8"/>
      <c r="E277" s="8"/>
      <c r="F277" s="69">
        <v>358.83</v>
      </c>
      <c r="G277" s="69">
        <v>379.28</v>
      </c>
      <c r="H277" s="169">
        <v>410</v>
      </c>
      <c r="I277" s="169">
        <v>410</v>
      </c>
      <c r="J277" s="439">
        <v>410</v>
      </c>
      <c r="K277" s="439">
        <v>410</v>
      </c>
    </row>
    <row r="278" spans="1:11" ht="12" customHeight="1">
      <c r="A278" s="10">
        <v>111</v>
      </c>
      <c r="B278" s="13">
        <v>625005</v>
      </c>
      <c r="C278" s="55" t="s">
        <v>79</v>
      </c>
      <c r="D278" s="8"/>
      <c r="E278" s="8"/>
      <c r="F278" s="69"/>
      <c r="G278" s="69">
        <v>4.78</v>
      </c>
      <c r="H278" s="169"/>
      <c r="I278" s="169"/>
      <c r="J278" s="439"/>
      <c r="K278" s="439"/>
    </row>
    <row r="279" spans="1:11" ht="12" customHeight="1">
      <c r="A279" s="10"/>
      <c r="B279" s="13">
        <v>625007</v>
      </c>
      <c r="C279" s="55" t="s">
        <v>80</v>
      </c>
      <c r="D279" s="8"/>
      <c r="E279" s="8"/>
      <c r="F279" s="69">
        <v>1704.7</v>
      </c>
      <c r="G279" s="69">
        <v>1801.42</v>
      </c>
      <c r="H279" s="167">
        <v>2000</v>
      </c>
      <c r="I279" s="167">
        <v>2000</v>
      </c>
      <c r="J279" s="439">
        <v>2000</v>
      </c>
      <c r="K279" s="439">
        <v>2000</v>
      </c>
    </row>
    <row r="280" spans="1:11" ht="12" customHeight="1">
      <c r="A280" s="10">
        <v>111</v>
      </c>
      <c r="B280" s="13">
        <v>625007</v>
      </c>
      <c r="C280" s="55" t="s">
        <v>80</v>
      </c>
      <c r="D280" s="8"/>
      <c r="E280" s="8"/>
      <c r="F280" s="69"/>
      <c r="G280" s="69">
        <v>23.13</v>
      </c>
      <c r="H280" s="167"/>
      <c r="I280" s="167"/>
      <c r="J280" s="439"/>
      <c r="K280" s="439"/>
    </row>
    <row r="281" spans="1:11" ht="12" customHeight="1">
      <c r="A281" s="10"/>
      <c r="B281" s="13">
        <v>627</v>
      </c>
      <c r="C281" s="55" t="s">
        <v>81</v>
      </c>
      <c r="D281" s="12"/>
      <c r="E281" s="12"/>
      <c r="F281" s="69">
        <v>278.88</v>
      </c>
      <c r="G281" s="69">
        <v>318.72</v>
      </c>
      <c r="H281" s="169">
        <v>320</v>
      </c>
      <c r="I281" s="169">
        <v>320</v>
      </c>
      <c r="J281" s="439">
        <v>320</v>
      </c>
      <c r="K281" s="439">
        <v>320</v>
      </c>
    </row>
    <row r="282" spans="1:11" ht="12" customHeight="1">
      <c r="A282" s="11"/>
      <c r="B282" s="58">
        <v>630</v>
      </c>
      <c r="C282" s="11" t="s">
        <v>82</v>
      </c>
      <c r="D282" s="8" t="e">
        <f>SUM("$#REF!$#REF!:$#REF!$#REF!")</f>
        <v>#VALUE!</v>
      </c>
      <c r="E282" s="8">
        <v>320</v>
      </c>
      <c r="F282" s="83">
        <f>SUM(F283:F298)</f>
        <v>20471.6</v>
      </c>
      <c r="G282" s="83">
        <f>SUM(G283:G298)</f>
        <v>21084.34</v>
      </c>
      <c r="H282" s="8">
        <f>SUM(H283:H298)</f>
        <v>22100</v>
      </c>
      <c r="I282" s="11">
        <v>22660</v>
      </c>
      <c r="J282" s="442">
        <f>SUM(J283:J298)</f>
        <v>24525</v>
      </c>
      <c r="K282" s="442">
        <f>SUM(K283:K298)</f>
        <v>24645</v>
      </c>
    </row>
    <row r="283" spans="1:11" ht="12" customHeight="1">
      <c r="A283" s="11"/>
      <c r="B283" s="13">
        <v>632001</v>
      </c>
      <c r="C283" s="55" t="s">
        <v>168</v>
      </c>
      <c r="D283" s="8"/>
      <c r="E283" s="8"/>
      <c r="F283" s="69">
        <v>13942.56</v>
      </c>
      <c r="G283" s="69">
        <v>13910.14</v>
      </c>
      <c r="H283" s="167">
        <v>14000</v>
      </c>
      <c r="I283" s="167">
        <v>14000</v>
      </c>
      <c r="J283" s="439">
        <v>14000</v>
      </c>
      <c r="K283" s="439">
        <v>14000</v>
      </c>
    </row>
    <row r="284" spans="1:11" ht="12" customHeight="1">
      <c r="A284" s="11"/>
      <c r="B284" s="13">
        <v>632002</v>
      </c>
      <c r="C284" s="55" t="s">
        <v>86</v>
      </c>
      <c r="D284" s="8"/>
      <c r="E284" s="8"/>
      <c r="F284" s="69">
        <v>1067.18</v>
      </c>
      <c r="G284" s="69">
        <v>131.02</v>
      </c>
      <c r="H284" s="169">
        <v>750</v>
      </c>
      <c r="I284" s="169">
        <v>750</v>
      </c>
      <c r="J284" s="439">
        <v>750</v>
      </c>
      <c r="K284" s="439">
        <v>750</v>
      </c>
    </row>
    <row r="285" spans="1:11" ht="12" customHeight="1">
      <c r="A285" s="11"/>
      <c r="B285" s="13">
        <v>632003</v>
      </c>
      <c r="C285" s="55" t="s">
        <v>87</v>
      </c>
      <c r="D285" s="8"/>
      <c r="E285" s="8"/>
      <c r="F285" s="69">
        <v>13.1</v>
      </c>
      <c r="G285" s="69">
        <v>21.05</v>
      </c>
      <c r="H285" s="169">
        <v>20</v>
      </c>
      <c r="I285" s="169">
        <v>20</v>
      </c>
      <c r="J285" s="439">
        <v>20</v>
      </c>
      <c r="K285" s="439">
        <v>20</v>
      </c>
    </row>
    <row r="286" spans="1:11" ht="12" customHeight="1">
      <c r="A286" s="11">
        <v>111</v>
      </c>
      <c r="B286" s="13">
        <v>633006</v>
      </c>
      <c r="C286" s="55" t="s">
        <v>127</v>
      </c>
      <c r="D286" s="8"/>
      <c r="E286" s="8"/>
      <c r="F286" s="25">
        <v>1679</v>
      </c>
      <c r="G286" s="25">
        <v>343.35</v>
      </c>
      <c r="H286" s="170">
        <v>1800</v>
      </c>
      <c r="I286" s="170">
        <v>1800</v>
      </c>
      <c r="J286" s="454">
        <v>1800</v>
      </c>
      <c r="K286" s="454">
        <v>1800</v>
      </c>
    </row>
    <row r="287" spans="1:11" ht="12" customHeight="1">
      <c r="A287" s="11"/>
      <c r="B287" s="13">
        <v>633006</v>
      </c>
      <c r="C287" s="55" t="s">
        <v>127</v>
      </c>
      <c r="D287" s="8"/>
      <c r="E287" s="8"/>
      <c r="F287" s="69">
        <v>2107.52</v>
      </c>
      <c r="G287" s="69">
        <v>2598.15</v>
      </c>
      <c r="H287" s="167">
        <v>3000</v>
      </c>
      <c r="I287" s="10">
        <v>3300</v>
      </c>
      <c r="J287" s="443">
        <v>3700</v>
      </c>
      <c r="K287" s="443">
        <v>3700</v>
      </c>
    </row>
    <row r="288" spans="1:11" ht="12" customHeight="1">
      <c r="A288" s="10"/>
      <c r="B288" s="13">
        <v>633009</v>
      </c>
      <c r="C288" s="55" t="s">
        <v>92</v>
      </c>
      <c r="D288" s="12"/>
      <c r="E288" s="12"/>
      <c r="F288" s="25">
        <v>271.28</v>
      </c>
      <c r="G288" s="25">
        <v>26.7</v>
      </c>
      <c r="H288" s="169">
        <v>280</v>
      </c>
      <c r="I288" s="423">
        <v>280</v>
      </c>
      <c r="J288" s="454">
        <v>280</v>
      </c>
      <c r="K288" s="454">
        <v>350</v>
      </c>
    </row>
    <row r="289" spans="1:11" ht="12" customHeight="1">
      <c r="A289" s="10">
        <v>111</v>
      </c>
      <c r="B289" s="13">
        <v>633009</v>
      </c>
      <c r="C289" s="55" t="s">
        <v>92</v>
      </c>
      <c r="D289" s="12"/>
      <c r="E289" s="12"/>
      <c r="F289" s="25"/>
      <c r="G289" s="25">
        <v>1283.65</v>
      </c>
      <c r="H289" s="169"/>
      <c r="I289" s="10">
        <v>200</v>
      </c>
      <c r="J289" s="443">
        <v>1100</v>
      </c>
      <c r="K289" s="443">
        <v>1100</v>
      </c>
    </row>
    <row r="290" spans="1:11" ht="12" customHeight="1">
      <c r="A290" s="10">
        <v>111</v>
      </c>
      <c r="B290" s="13">
        <v>633013</v>
      </c>
      <c r="C290" s="55" t="s">
        <v>235</v>
      </c>
      <c r="D290" s="12"/>
      <c r="E290" s="12"/>
      <c r="F290" s="25"/>
      <c r="G290" s="25">
        <v>249</v>
      </c>
      <c r="H290" s="169"/>
      <c r="I290" s="423"/>
      <c r="J290" s="454"/>
      <c r="K290" s="454"/>
    </row>
    <row r="291" spans="1:11" ht="12" customHeight="1">
      <c r="A291" s="10"/>
      <c r="B291" s="13">
        <v>633016</v>
      </c>
      <c r="C291" s="55" t="s">
        <v>95</v>
      </c>
      <c r="D291" s="12"/>
      <c r="E291" s="12"/>
      <c r="F291" s="25">
        <v>102.84</v>
      </c>
      <c r="G291" s="25">
        <v>99</v>
      </c>
      <c r="H291" s="169">
        <v>100</v>
      </c>
      <c r="I291" s="423">
        <v>100</v>
      </c>
      <c r="J291" s="454">
        <v>100</v>
      </c>
      <c r="K291" s="454">
        <v>150</v>
      </c>
    </row>
    <row r="292" spans="1:11" ht="12" customHeight="1">
      <c r="A292" s="11">
        <v>111</v>
      </c>
      <c r="B292" s="13">
        <v>634004</v>
      </c>
      <c r="C292" s="55" t="s">
        <v>218</v>
      </c>
      <c r="D292" s="8"/>
      <c r="E292" s="8"/>
      <c r="F292" s="25"/>
      <c r="G292" s="25">
        <v>11.25</v>
      </c>
      <c r="H292" s="169"/>
      <c r="I292" s="423">
        <v>0</v>
      </c>
      <c r="J292" s="454">
        <v>150</v>
      </c>
      <c r="K292" s="454">
        <v>150</v>
      </c>
    </row>
    <row r="293" spans="1:11" ht="12" customHeight="1">
      <c r="A293" s="11"/>
      <c r="B293" s="13">
        <v>635006</v>
      </c>
      <c r="C293" s="55" t="s">
        <v>161</v>
      </c>
      <c r="D293" s="8"/>
      <c r="E293" s="8"/>
      <c r="F293" s="25">
        <v>0</v>
      </c>
      <c r="G293" s="25"/>
      <c r="H293" s="171"/>
      <c r="I293" s="50"/>
      <c r="J293" s="455"/>
      <c r="K293" s="455"/>
    </row>
    <row r="294" spans="1:11" ht="12" customHeight="1">
      <c r="A294" s="11">
        <v>111</v>
      </c>
      <c r="B294" s="13">
        <v>637002</v>
      </c>
      <c r="C294" s="55" t="s">
        <v>258</v>
      </c>
      <c r="D294" s="8"/>
      <c r="E294" s="8"/>
      <c r="F294" s="25"/>
      <c r="G294" s="25"/>
      <c r="H294" s="171"/>
      <c r="I294" s="50">
        <v>0</v>
      </c>
      <c r="J294" s="454">
        <v>54</v>
      </c>
      <c r="K294" s="454">
        <v>54</v>
      </c>
    </row>
    <row r="295" spans="1:11" ht="12" customHeight="1">
      <c r="A295" s="11"/>
      <c r="B295" s="13">
        <v>637004</v>
      </c>
      <c r="C295" s="55" t="s">
        <v>108</v>
      </c>
      <c r="D295" s="8"/>
      <c r="E295" s="8"/>
      <c r="F295" s="25">
        <v>106.8</v>
      </c>
      <c r="G295" s="25">
        <v>413.19</v>
      </c>
      <c r="H295" s="169">
        <v>250</v>
      </c>
      <c r="I295" s="423">
        <v>250</v>
      </c>
      <c r="J295" s="454">
        <v>300</v>
      </c>
      <c r="K295" s="454">
        <v>300</v>
      </c>
    </row>
    <row r="296" spans="1:11" ht="12" customHeight="1">
      <c r="A296" s="11"/>
      <c r="B296" s="13">
        <v>637012</v>
      </c>
      <c r="C296" s="55" t="s">
        <v>171</v>
      </c>
      <c r="D296" s="8"/>
      <c r="E296" s="8"/>
      <c r="F296" s="25">
        <v>0</v>
      </c>
      <c r="G296" s="25">
        <v>0</v>
      </c>
      <c r="H296" s="169">
        <v>0</v>
      </c>
      <c r="I296" s="10">
        <v>60</v>
      </c>
      <c r="J296" s="443">
        <v>60</v>
      </c>
      <c r="K296" s="443">
        <v>60</v>
      </c>
    </row>
    <row r="297" spans="1:11" ht="12" customHeight="1">
      <c r="A297" s="11"/>
      <c r="B297" s="13">
        <v>637014</v>
      </c>
      <c r="C297" s="55" t="s">
        <v>113</v>
      </c>
      <c r="D297" s="8"/>
      <c r="E297" s="8"/>
      <c r="F297" s="69">
        <v>1181.32</v>
      </c>
      <c r="G297" s="69">
        <v>1419.8</v>
      </c>
      <c r="H297" s="19">
        <v>1400</v>
      </c>
      <c r="I297" s="10">
        <v>1400</v>
      </c>
      <c r="J297" s="443">
        <v>2000</v>
      </c>
      <c r="K297" s="443">
        <v>2000</v>
      </c>
    </row>
    <row r="298" spans="1:11" ht="12" customHeight="1">
      <c r="A298" s="11"/>
      <c r="B298" s="13">
        <v>637027</v>
      </c>
      <c r="C298" s="55" t="s">
        <v>174</v>
      </c>
      <c r="D298" s="8"/>
      <c r="E298" s="8"/>
      <c r="F298" s="134">
        <v>0</v>
      </c>
      <c r="G298" s="134">
        <v>578.04</v>
      </c>
      <c r="H298" s="23">
        <v>500</v>
      </c>
      <c r="I298" s="23">
        <v>500</v>
      </c>
      <c r="J298" s="445">
        <v>211</v>
      </c>
      <c r="K298" s="445">
        <v>211</v>
      </c>
    </row>
    <row r="299" spans="1:11" ht="12" customHeight="1">
      <c r="A299" s="79"/>
      <c r="B299" s="1"/>
      <c r="C299" s="36"/>
      <c r="D299" s="3"/>
      <c r="E299" s="3"/>
      <c r="F299" s="135"/>
      <c r="G299" s="135"/>
      <c r="H299" s="24"/>
      <c r="I299" s="24"/>
      <c r="J299" s="446"/>
      <c r="K299" s="446"/>
    </row>
    <row r="300" spans="1:11" ht="12" customHeight="1">
      <c r="A300" s="164" t="s">
        <v>175</v>
      </c>
      <c r="B300" s="349"/>
      <c r="C300" s="345"/>
      <c r="D300" s="350"/>
      <c r="E300" s="165">
        <f>SUM(E301:E302)</f>
        <v>243</v>
      </c>
      <c r="F300" s="172">
        <f>SUM(F301:F302)</f>
        <v>0</v>
      </c>
      <c r="G300" s="172">
        <f>SUM(G301:G302)</f>
        <v>0</v>
      </c>
      <c r="H300" s="133">
        <v>0</v>
      </c>
      <c r="I300" s="133">
        <v>0</v>
      </c>
      <c r="J300" s="444">
        <v>0</v>
      </c>
      <c r="K300" s="444">
        <v>10040.76</v>
      </c>
    </row>
    <row r="301" spans="1:11" ht="12" customHeight="1">
      <c r="A301" s="10"/>
      <c r="B301" s="58">
        <v>610</v>
      </c>
      <c r="C301" s="332" t="s">
        <v>71</v>
      </c>
      <c r="D301" s="11"/>
      <c r="E301" s="8">
        <v>180</v>
      </c>
      <c r="F301" s="60">
        <v>0</v>
      </c>
      <c r="G301" s="60"/>
      <c r="H301" s="67">
        <v>0</v>
      </c>
      <c r="I301" s="67">
        <v>0</v>
      </c>
      <c r="J301" s="440">
        <v>0</v>
      </c>
      <c r="K301" s="440">
        <v>7440.36</v>
      </c>
    </row>
    <row r="302" spans="1:11" ht="12" customHeight="1">
      <c r="A302" s="10"/>
      <c r="B302" s="59">
        <v>620</v>
      </c>
      <c r="C302" s="80" t="s">
        <v>72</v>
      </c>
      <c r="D302" s="11"/>
      <c r="E302" s="8">
        <v>63</v>
      </c>
      <c r="F302" s="60">
        <v>0</v>
      </c>
      <c r="G302" s="60"/>
      <c r="H302" s="67">
        <v>0</v>
      </c>
      <c r="I302" s="67">
        <v>0</v>
      </c>
      <c r="J302" s="440">
        <v>0</v>
      </c>
      <c r="K302" s="440">
        <v>2600.4</v>
      </c>
    </row>
    <row r="303" spans="1:11" ht="12" customHeight="1">
      <c r="A303" s="144"/>
      <c r="B303" s="1"/>
      <c r="C303" s="36"/>
      <c r="D303" s="2"/>
      <c r="E303" s="14"/>
      <c r="F303" s="4"/>
      <c r="G303" s="4"/>
      <c r="H303" s="28"/>
      <c r="I303" s="79"/>
      <c r="J303" s="453"/>
      <c r="K303" s="453"/>
    </row>
    <row r="304" spans="1:11" ht="12" customHeight="1">
      <c r="A304" s="128" t="s">
        <v>176</v>
      </c>
      <c r="B304" s="337"/>
      <c r="C304" s="160"/>
      <c r="D304" s="331">
        <f>D318</f>
        <v>176</v>
      </c>
      <c r="E304" s="165">
        <f>SUM(E305:E307)</f>
        <v>580</v>
      </c>
      <c r="F304" s="132">
        <f>SUM(F305:F307)</f>
        <v>34.31</v>
      </c>
      <c r="G304" s="132">
        <f>SUM(G305+G306+G307+G316)</f>
        <v>2047.1</v>
      </c>
      <c r="H304" s="115">
        <v>2000</v>
      </c>
      <c r="I304" s="133">
        <v>10160</v>
      </c>
      <c r="J304" s="444">
        <f>SUM(J305:J307)</f>
        <v>11560</v>
      </c>
      <c r="K304" s="444">
        <f>SUM(K305:K307)</f>
        <v>36663.42</v>
      </c>
    </row>
    <row r="305" spans="1:11" ht="12" customHeight="1">
      <c r="A305" s="11"/>
      <c r="B305" s="58">
        <v>610</v>
      </c>
      <c r="C305" s="332" t="s">
        <v>71</v>
      </c>
      <c r="D305" s="8"/>
      <c r="E305" s="8">
        <v>360</v>
      </c>
      <c r="F305" s="83">
        <v>0</v>
      </c>
      <c r="G305" s="83"/>
      <c r="H305" s="67">
        <v>0</v>
      </c>
      <c r="I305" s="67">
        <v>0</v>
      </c>
      <c r="J305" s="440">
        <v>0</v>
      </c>
      <c r="K305" s="440">
        <v>18602.01</v>
      </c>
    </row>
    <row r="306" spans="1:11" ht="12" customHeight="1">
      <c r="A306" s="11"/>
      <c r="B306" s="59">
        <v>620</v>
      </c>
      <c r="C306" s="80" t="s">
        <v>72</v>
      </c>
      <c r="D306" s="8"/>
      <c r="E306" s="8">
        <v>120</v>
      </c>
      <c r="F306" s="83">
        <v>0</v>
      </c>
      <c r="G306" s="83"/>
      <c r="H306" s="67">
        <v>0</v>
      </c>
      <c r="I306" s="67">
        <v>0</v>
      </c>
      <c r="J306" s="440">
        <v>0</v>
      </c>
      <c r="K306" s="440">
        <v>6501.41</v>
      </c>
    </row>
    <row r="307" spans="1:11" ht="12" customHeight="1">
      <c r="A307" s="11"/>
      <c r="B307" s="59">
        <v>630</v>
      </c>
      <c r="C307" s="80" t="s">
        <v>82</v>
      </c>
      <c r="D307" s="8"/>
      <c r="E307" s="8">
        <v>100</v>
      </c>
      <c r="F307" s="83">
        <f>SUM(F308:F315)</f>
        <v>34.31</v>
      </c>
      <c r="G307" s="83">
        <f>SUM(G308:G315)</f>
        <v>2047.1</v>
      </c>
      <c r="H307" s="125">
        <f>SUM(H308:H315)</f>
        <v>2000</v>
      </c>
      <c r="I307" s="11">
        <v>10160</v>
      </c>
      <c r="J307" s="442">
        <f>SUM(J308:J315)</f>
        <v>11560</v>
      </c>
      <c r="K307" s="442">
        <f>SUM(K308:K315)</f>
        <v>11560</v>
      </c>
    </row>
    <row r="308" spans="1:11" ht="12" customHeight="1">
      <c r="A308" s="11"/>
      <c r="B308" s="13">
        <v>632001</v>
      </c>
      <c r="C308" s="55" t="s">
        <v>126</v>
      </c>
      <c r="D308" s="12"/>
      <c r="E308" s="12"/>
      <c r="F308" s="69">
        <v>0</v>
      </c>
      <c r="G308" s="69"/>
      <c r="H308" s="87">
        <v>0</v>
      </c>
      <c r="I308" s="87">
        <v>0</v>
      </c>
      <c r="J308" s="441">
        <v>0</v>
      </c>
      <c r="K308" s="441">
        <v>0</v>
      </c>
    </row>
    <row r="309" spans="1:11" ht="12" customHeight="1">
      <c r="A309" s="11"/>
      <c r="B309" s="13">
        <v>633006</v>
      </c>
      <c r="C309" s="55" t="s">
        <v>127</v>
      </c>
      <c r="D309" s="12"/>
      <c r="E309" s="12"/>
      <c r="F309" s="69">
        <v>0</v>
      </c>
      <c r="G309" s="69">
        <v>1663.47</v>
      </c>
      <c r="H309" s="19">
        <v>1680</v>
      </c>
      <c r="I309" s="19">
        <v>1680</v>
      </c>
      <c r="J309" s="441">
        <v>1680</v>
      </c>
      <c r="K309" s="441">
        <v>1680</v>
      </c>
    </row>
    <row r="310" spans="1:11" ht="12" customHeight="1">
      <c r="A310" s="11"/>
      <c r="B310" s="13">
        <v>635002</v>
      </c>
      <c r="C310" s="55" t="s">
        <v>177</v>
      </c>
      <c r="D310" s="12">
        <v>60</v>
      </c>
      <c r="E310" s="12"/>
      <c r="F310" s="69"/>
      <c r="G310" s="69">
        <v>59.82</v>
      </c>
      <c r="H310" s="19">
        <v>60</v>
      </c>
      <c r="I310" s="19">
        <v>60</v>
      </c>
      <c r="J310" s="441">
        <v>60</v>
      </c>
      <c r="K310" s="441">
        <v>60</v>
      </c>
    </row>
    <row r="311" spans="1:11" ht="12" customHeight="1">
      <c r="A311" s="8"/>
      <c r="B311" s="13">
        <v>635004</v>
      </c>
      <c r="C311" s="55" t="s">
        <v>252</v>
      </c>
      <c r="D311" s="12"/>
      <c r="E311" s="12"/>
      <c r="F311" s="69">
        <v>0</v>
      </c>
      <c r="G311" s="69">
        <v>0</v>
      </c>
      <c r="H311" s="19">
        <v>0</v>
      </c>
      <c r="I311" s="10">
        <v>160</v>
      </c>
      <c r="J311" s="443">
        <v>160</v>
      </c>
      <c r="K311" s="443">
        <v>160</v>
      </c>
    </row>
    <row r="312" spans="1:11" ht="12" customHeight="1">
      <c r="A312" s="8"/>
      <c r="B312" s="13">
        <v>635006</v>
      </c>
      <c r="C312" s="55" t="s">
        <v>131</v>
      </c>
      <c r="D312" s="12"/>
      <c r="E312" s="12"/>
      <c r="F312" s="69">
        <v>0</v>
      </c>
      <c r="G312" s="69">
        <v>0</v>
      </c>
      <c r="H312" s="19">
        <v>0</v>
      </c>
      <c r="I312" s="10">
        <v>8000</v>
      </c>
      <c r="J312" s="443">
        <v>9400</v>
      </c>
      <c r="K312" s="443">
        <v>9400</v>
      </c>
    </row>
    <row r="313" spans="1:11" ht="12" customHeight="1">
      <c r="A313" s="11"/>
      <c r="B313" s="13">
        <v>637001</v>
      </c>
      <c r="C313" s="55" t="s">
        <v>219</v>
      </c>
      <c r="D313" s="12"/>
      <c r="E313" s="12"/>
      <c r="F313" s="69"/>
      <c r="G313" s="69">
        <v>60</v>
      </c>
      <c r="H313" s="19"/>
      <c r="I313" s="19"/>
      <c r="J313" s="441"/>
      <c r="K313" s="441"/>
    </row>
    <row r="314" spans="1:11" ht="12" customHeight="1">
      <c r="A314" s="11"/>
      <c r="B314" s="13">
        <v>637004</v>
      </c>
      <c r="C314" s="55" t="s">
        <v>108</v>
      </c>
      <c r="D314" s="12"/>
      <c r="E314" s="12"/>
      <c r="F314" s="69"/>
      <c r="G314" s="69">
        <v>250.01</v>
      </c>
      <c r="H314" s="19">
        <v>260</v>
      </c>
      <c r="I314" s="19">
        <v>260</v>
      </c>
      <c r="J314" s="441">
        <v>260</v>
      </c>
      <c r="K314" s="441">
        <v>260</v>
      </c>
    </row>
    <row r="315" spans="1:11" ht="12" customHeight="1">
      <c r="A315" s="11">
        <v>111</v>
      </c>
      <c r="B315" s="13">
        <v>637037</v>
      </c>
      <c r="C315" s="55" t="s">
        <v>133</v>
      </c>
      <c r="D315" s="12"/>
      <c r="E315" s="12"/>
      <c r="F315" s="69">
        <v>34.31</v>
      </c>
      <c r="G315" s="69">
        <v>13.8</v>
      </c>
      <c r="H315" s="19">
        <v>0</v>
      </c>
      <c r="I315" s="19">
        <v>0</v>
      </c>
      <c r="J315" s="441">
        <v>0</v>
      </c>
      <c r="K315" s="441">
        <v>0</v>
      </c>
    </row>
    <row r="316" spans="1:11" ht="12" customHeight="1">
      <c r="A316" s="11"/>
      <c r="B316" s="59">
        <v>640</v>
      </c>
      <c r="C316" s="80" t="s">
        <v>121</v>
      </c>
      <c r="D316" s="12"/>
      <c r="E316" s="12"/>
      <c r="F316" s="83">
        <v>0</v>
      </c>
      <c r="G316" s="83"/>
      <c r="H316" s="67">
        <v>0</v>
      </c>
      <c r="I316" s="67">
        <v>0</v>
      </c>
      <c r="J316" s="440">
        <v>0</v>
      </c>
      <c r="K316" s="440">
        <v>0</v>
      </c>
    </row>
    <row r="317" spans="1:11" ht="12" customHeight="1">
      <c r="A317" s="152"/>
      <c r="B317" s="1"/>
      <c r="C317" s="2"/>
      <c r="D317" s="2"/>
      <c r="E317" s="2"/>
      <c r="F317" s="4"/>
      <c r="G317" s="4"/>
      <c r="H317" s="28"/>
      <c r="I317" s="79"/>
      <c r="J317" s="453"/>
      <c r="K317" s="453"/>
    </row>
    <row r="318" spans="1:11" ht="12" customHeight="1">
      <c r="A318" s="128" t="s">
        <v>178</v>
      </c>
      <c r="B318" s="337"/>
      <c r="C318" s="160"/>
      <c r="D318" s="331">
        <f>SUM(D319:D330)</f>
        <v>176</v>
      </c>
      <c r="E318" s="165">
        <f>D318*1.05</f>
        <v>184.8</v>
      </c>
      <c r="F318" s="132">
        <f>F319+F322+F330</f>
        <v>5829.2</v>
      </c>
      <c r="G318" s="132">
        <f>SUM(G319+G322+G330+G333)</f>
        <v>8224.46</v>
      </c>
      <c r="H318" s="166">
        <f>SUM(H319+H322+H330+H333)</f>
        <v>5300</v>
      </c>
      <c r="I318" s="166">
        <f>SUM(I319+I322+I330+I333)</f>
        <v>5300</v>
      </c>
      <c r="J318" s="456">
        <f>SUM(J319+J322+J330+J333)</f>
        <v>6763</v>
      </c>
      <c r="K318" s="456">
        <f>SUM(K319+K322+K330+K333)</f>
        <v>6763</v>
      </c>
    </row>
    <row r="319" spans="1:11" ht="12" customHeight="1">
      <c r="A319" s="82"/>
      <c r="B319" s="58">
        <v>610</v>
      </c>
      <c r="C319" s="332" t="s">
        <v>71</v>
      </c>
      <c r="D319" s="8">
        <v>126</v>
      </c>
      <c r="E319" s="8">
        <f>D319*1.05</f>
        <v>132.3</v>
      </c>
      <c r="F319" s="83">
        <f>SUM(F320)</f>
        <v>3575.45</v>
      </c>
      <c r="G319" s="83">
        <f>SUM(G320)</f>
        <v>5612.7</v>
      </c>
      <c r="H319" s="124">
        <v>3000</v>
      </c>
      <c r="I319" s="124">
        <v>3000</v>
      </c>
      <c r="J319" s="438">
        <v>4048</v>
      </c>
      <c r="K319" s="438">
        <v>4048</v>
      </c>
    </row>
    <row r="320" spans="1:11" ht="12" customHeight="1">
      <c r="A320" s="82"/>
      <c r="B320" s="13">
        <v>611</v>
      </c>
      <c r="C320" s="55" t="s">
        <v>125</v>
      </c>
      <c r="D320" s="12"/>
      <c r="E320" s="12"/>
      <c r="F320" s="69">
        <v>3575.45</v>
      </c>
      <c r="G320" s="69">
        <v>5612.7</v>
      </c>
      <c r="H320" s="167">
        <v>3000</v>
      </c>
      <c r="I320" s="167">
        <v>3000</v>
      </c>
      <c r="J320" s="439">
        <v>4000</v>
      </c>
      <c r="K320" s="439">
        <v>4000</v>
      </c>
    </row>
    <row r="321" spans="1:11" ht="12" customHeight="1">
      <c r="A321" s="82"/>
      <c r="B321" s="13">
        <v>614</v>
      </c>
      <c r="C321" s="55" t="s">
        <v>264</v>
      </c>
      <c r="D321" s="12"/>
      <c r="E321" s="12"/>
      <c r="F321" s="69"/>
      <c r="G321" s="69"/>
      <c r="H321" s="167"/>
      <c r="I321" s="167"/>
      <c r="J321" s="439">
        <v>48</v>
      </c>
      <c r="K321" s="439">
        <v>48</v>
      </c>
    </row>
    <row r="322" spans="1:11" ht="12" customHeight="1">
      <c r="A322" s="82"/>
      <c r="B322" s="59">
        <v>620</v>
      </c>
      <c r="C322" s="80" t="s">
        <v>72</v>
      </c>
      <c r="D322" s="8">
        <v>40</v>
      </c>
      <c r="E322" s="8">
        <f>D322*1.05</f>
        <v>42</v>
      </c>
      <c r="F322" s="83">
        <f>SUM(F323:F329)</f>
        <v>1243.75</v>
      </c>
      <c r="G322" s="83">
        <f>SUM(G323:G329)</f>
        <v>1908.26</v>
      </c>
      <c r="H322" s="124">
        <f>SUM(H323:H329)</f>
        <v>1000</v>
      </c>
      <c r="I322" s="124">
        <f>SUM(I323:I329)</f>
        <v>1000</v>
      </c>
      <c r="J322" s="438">
        <v>1415</v>
      </c>
      <c r="K322" s="438">
        <v>1415</v>
      </c>
    </row>
    <row r="323" spans="1:11" ht="12" customHeight="1">
      <c r="A323" s="82"/>
      <c r="B323" s="13">
        <v>621</v>
      </c>
      <c r="C323" s="55" t="s">
        <v>179</v>
      </c>
      <c r="D323" s="8"/>
      <c r="E323" s="8"/>
      <c r="F323" s="69">
        <v>355.88</v>
      </c>
      <c r="G323" s="69">
        <v>546.06</v>
      </c>
      <c r="H323" s="169">
        <v>270</v>
      </c>
      <c r="I323" s="169">
        <v>270</v>
      </c>
      <c r="J323" s="439">
        <v>404</v>
      </c>
      <c r="K323" s="439">
        <v>404</v>
      </c>
    </row>
    <row r="324" spans="1:11" ht="12" customHeight="1">
      <c r="A324" s="82"/>
      <c r="B324" s="13">
        <v>625001</v>
      </c>
      <c r="C324" s="55" t="s">
        <v>75</v>
      </c>
      <c r="D324" s="8"/>
      <c r="E324" s="8"/>
      <c r="F324" s="69">
        <v>49.74</v>
      </c>
      <c r="G324" s="69">
        <v>76.39</v>
      </c>
      <c r="H324" s="169">
        <v>40</v>
      </c>
      <c r="I324" s="169">
        <v>40</v>
      </c>
      <c r="J324" s="439">
        <v>56</v>
      </c>
      <c r="K324" s="439">
        <v>56</v>
      </c>
    </row>
    <row r="325" spans="1:11" ht="12" customHeight="1">
      <c r="A325" s="82"/>
      <c r="B325" s="13">
        <v>625002</v>
      </c>
      <c r="C325" s="55" t="s">
        <v>76</v>
      </c>
      <c r="D325" s="8"/>
      <c r="E325" s="8"/>
      <c r="F325" s="69">
        <v>498.23</v>
      </c>
      <c r="G325" s="69">
        <v>764.49</v>
      </c>
      <c r="H325" s="169">
        <v>400</v>
      </c>
      <c r="I325" s="169">
        <v>400</v>
      </c>
      <c r="J325" s="439">
        <v>567</v>
      </c>
      <c r="K325" s="439">
        <v>567</v>
      </c>
    </row>
    <row r="326" spans="1:11" ht="12" customHeight="1">
      <c r="A326" s="82"/>
      <c r="B326" s="13">
        <v>625003</v>
      </c>
      <c r="C326" s="55" t="s">
        <v>77</v>
      </c>
      <c r="D326" s="8"/>
      <c r="E326" s="8"/>
      <c r="F326" s="69">
        <v>28.57</v>
      </c>
      <c r="G326" s="69">
        <v>43.63</v>
      </c>
      <c r="H326" s="169">
        <v>28</v>
      </c>
      <c r="I326" s="169">
        <v>28</v>
      </c>
      <c r="J326" s="439">
        <v>33</v>
      </c>
      <c r="K326" s="439">
        <v>33</v>
      </c>
    </row>
    <row r="327" spans="1:11" ht="12" customHeight="1">
      <c r="A327" s="82"/>
      <c r="B327" s="13">
        <v>625004</v>
      </c>
      <c r="C327" s="55" t="s">
        <v>78</v>
      </c>
      <c r="D327" s="8"/>
      <c r="E327" s="8"/>
      <c r="F327" s="69">
        <v>106.76</v>
      </c>
      <c r="G327" s="69">
        <v>163.81</v>
      </c>
      <c r="H327" s="169">
        <v>90</v>
      </c>
      <c r="I327" s="169">
        <v>90</v>
      </c>
      <c r="J327" s="439">
        <v>122</v>
      </c>
      <c r="K327" s="439">
        <v>122</v>
      </c>
    </row>
    <row r="328" spans="1:11" ht="12" customHeight="1">
      <c r="A328" s="82"/>
      <c r="B328" s="13">
        <v>625005</v>
      </c>
      <c r="C328" s="55" t="s">
        <v>79</v>
      </c>
      <c r="D328" s="8"/>
      <c r="E328" s="8"/>
      <c r="F328" s="69">
        <v>35.58</v>
      </c>
      <c r="G328" s="69">
        <v>54.59</v>
      </c>
      <c r="H328" s="169">
        <v>30</v>
      </c>
      <c r="I328" s="169">
        <v>30</v>
      </c>
      <c r="J328" s="439">
        <v>41</v>
      </c>
      <c r="K328" s="439">
        <v>41</v>
      </c>
    </row>
    <row r="329" spans="1:11" ht="12" customHeight="1">
      <c r="A329" s="82"/>
      <c r="B329" s="13">
        <v>625007</v>
      </c>
      <c r="C329" s="55" t="s">
        <v>80</v>
      </c>
      <c r="D329" s="8"/>
      <c r="E329" s="8"/>
      <c r="F329" s="69">
        <v>168.99</v>
      </c>
      <c r="G329" s="69">
        <v>259.29</v>
      </c>
      <c r="H329" s="169">
        <v>142</v>
      </c>
      <c r="I329" s="169">
        <v>142</v>
      </c>
      <c r="J329" s="439">
        <v>192</v>
      </c>
      <c r="K329" s="439">
        <v>192</v>
      </c>
    </row>
    <row r="330" spans="1:11" ht="12" customHeight="1">
      <c r="A330" s="82"/>
      <c r="B330" s="58">
        <v>630</v>
      </c>
      <c r="C330" s="11" t="s">
        <v>82</v>
      </c>
      <c r="D330" s="8">
        <v>10</v>
      </c>
      <c r="E330" s="8">
        <f>D330*1.05</f>
        <v>10.5</v>
      </c>
      <c r="F330" s="83">
        <f>SUM(F332)</f>
        <v>1010</v>
      </c>
      <c r="G330" s="83">
        <f>SUM(G332)</f>
        <v>0</v>
      </c>
      <c r="H330" s="124">
        <v>1300</v>
      </c>
      <c r="I330" s="124">
        <v>1300</v>
      </c>
      <c r="J330" s="438">
        <v>1300</v>
      </c>
      <c r="K330" s="438">
        <v>1300</v>
      </c>
    </row>
    <row r="331" spans="1:11" ht="12" customHeight="1">
      <c r="A331" s="82"/>
      <c r="B331" s="50">
        <v>633016</v>
      </c>
      <c r="C331" s="10" t="s">
        <v>95</v>
      </c>
      <c r="D331" s="12"/>
      <c r="E331" s="12"/>
      <c r="F331" s="69">
        <v>0</v>
      </c>
      <c r="G331" s="69">
        <v>0</v>
      </c>
      <c r="H331" s="167">
        <v>1300</v>
      </c>
      <c r="I331" s="167">
        <v>1300</v>
      </c>
      <c r="J331" s="439">
        <v>1300</v>
      </c>
      <c r="K331" s="439">
        <v>1300</v>
      </c>
    </row>
    <row r="332" spans="1:11" ht="12" customHeight="1">
      <c r="A332" s="82"/>
      <c r="B332" s="13">
        <v>637005</v>
      </c>
      <c r="C332" s="10" t="s">
        <v>109</v>
      </c>
      <c r="D332" s="12"/>
      <c r="E332" s="12"/>
      <c r="F332" s="69">
        <v>1010</v>
      </c>
      <c r="G332" s="69">
        <v>0</v>
      </c>
      <c r="H332" s="167">
        <v>0</v>
      </c>
      <c r="I332" s="167">
        <v>0</v>
      </c>
      <c r="J332" s="439">
        <v>0</v>
      </c>
      <c r="K332" s="439">
        <v>0</v>
      </c>
    </row>
    <row r="333" spans="1:11" ht="12" customHeight="1">
      <c r="A333" s="82"/>
      <c r="B333" s="59">
        <v>640</v>
      </c>
      <c r="C333" s="11" t="s">
        <v>121</v>
      </c>
      <c r="D333" s="8"/>
      <c r="E333" s="8"/>
      <c r="F333" s="83">
        <v>0</v>
      </c>
      <c r="G333" s="83">
        <f>SUM(G334)</f>
        <v>703.5</v>
      </c>
      <c r="H333" s="124">
        <v>0</v>
      </c>
      <c r="I333" s="124">
        <v>0</v>
      </c>
      <c r="J333" s="438">
        <v>0</v>
      </c>
      <c r="K333" s="438">
        <v>0</v>
      </c>
    </row>
    <row r="334" spans="1:11" ht="12" customHeight="1">
      <c r="A334" s="82"/>
      <c r="B334" s="13">
        <v>642014</v>
      </c>
      <c r="C334" s="10" t="s">
        <v>220</v>
      </c>
      <c r="D334" s="12"/>
      <c r="E334" s="12"/>
      <c r="F334" s="69">
        <v>0</v>
      </c>
      <c r="G334" s="69">
        <v>703.5</v>
      </c>
      <c r="H334" s="167">
        <v>0</v>
      </c>
      <c r="I334" s="167">
        <v>0</v>
      </c>
      <c r="J334" s="439">
        <v>0</v>
      </c>
      <c r="K334" s="439">
        <v>0</v>
      </c>
    </row>
    <row r="335" spans="1:12" ht="12" customHeight="1">
      <c r="A335" s="174"/>
      <c r="B335" s="1">
        <v>614</v>
      </c>
      <c r="C335" s="2" t="s">
        <v>262</v>
      </c>
      <c r="D335" s="14"/>
      <c r="E335" s="14"/>
      <c r="F335" s="111"/>
      <c r="G335" s="111"/>
      <c r="H335" s="173"/>
      <c r="I335" s="2"/>
      <c r="J335" s="449"/>
      <c r="K335" s="449"/>
      <c r="L335" s="2"/>
    </row>
    <row r="336" spans="1:12" ht="12" customHeight="1">
      <c r="A336" s="175" t="s">
        <v>180</v>
      </c>
      <c r="B336" s="351" t="s">
        <v>181</v>
      </c>
      <c r="C336" s="342"/>
      <c r="D336" s="335"/>
      <c r="E336" s="139"/>
      <c r="F336" s="132">
        <f>SUM(F337:F341)</f>
        <v>209.73000000000002</v>
      </c>
      <c r="G336" s="132">
        <f>SUM(G337:G342)</f>
        <v>357.03999999999996</v>
      </c>
      <c r="H336" s="176">
        <f>SUM(H337:H342)</f>
        <v>300</v>
      </c>
      <c r="I336" s="176">
        <f>SUM(I337:I342)</f>
        <v>300</v>
      </c>
      <c r="J336" s="456">
        <f>SUM(J337:J342)</f>
        <v>300</v>
      </c>
      <c r="K336" s="456">
        <f>SUM(K337:K342)</f>
        <v>300</v>
      </c>
      <c r="L336" s="2"/>
    </row>
    <row r="337" spans="1:11" s="2" customFormat="1" ht="12" customHeight="1">
      <c r="A337" s="84"/>
      <c r="B337" s="13">
        <v>632001</v>
      </c>
      <c r="C337" s="352" t="s">
        <v>126</v>
      </c>
      <c r="D337" s="12"/>
      <c r="E337" s="12"/>
      <c r="F337" s="25">
        <v>72.79</v>
      </c>
      <c r="G337" s="25">
        <v>17.11</v>
      </c>
      <c r="H337" s="50"/>
      <c r="I337" s="50"/>
      <c r="J337" s="455"/>
      <c r="K337" s="455"/>
    </row>
    <row r="338" spans="1:11" s="2" customFormat="1" ht="12" customHeight="1">
      <c r="A338" s="84"/>
      <c r="B338" s="13">
        <v>632002</v>
      </c>
      <c r="C338" s="10" t="s">
        <v>86</v>
      </c>
      <c r="D338" s="12"/>
      <c r="E338" s="12"/>
      <c r="F338" s="25">
        <v>136.94</v>
      </c>
      <c r="G338" s="25">
        <v>11.39</v>
      </c>
      <c r="H338" s="10"/>
      <c r="I338" s="10"/>
      <c r="J338" s="443"/>
      <c r="K338" s="443"/>
    </row>
    <row r="339" spans="1:11" ht="12" customHeight="1">
      <c r="A339" s="82"/>
      <c r="B339" s="13">
        <v>633006</v>
      </c>
      <c r="C339" s="10" t="s">
        <v>127</v>
      </c>
      <c r="D339" s="12"/>
      <c r="E339" s="12"/>
      <c r="F339" s="69"/>
      <c r="G339" s="69">
        <v>3.24</v>
      </c>
      <c r="H339" s="10">
        <v>10</v>
      </c>
      <c r="I339" s="10">
        <v>10</v>
      </c>
      <c r="J339" s="443">
        <v>10</v>
      </c>
      <c r="K339" s="443">
        <v>10</v>
      </c>
    </row>
    <row r="340" spans="1:12" ht="12" customHeight="1">
      <c r="A340" s="82"/>
      <c r="B340" s="13">
        <v>635004</v>
      </c>
      <c r="C340" s="10" t="s">
        <v>221</v>
      </c>
      <c r="D340" s="12"/>
      <c r="E340" s="12"/>
      <c r="F340" s="69"/>
      <c r="G340" s="69">
        <v>31.2</v>
      </c>
      <c r="H340" s="19"/>
      <c r="I340" s="19"/>
      <c r="J340" s="441"/>
      <c r="K340" s="441"/>
      <c r="L340" s="2"/>
    </row>
    <row r="341" spans="1:11" ht="12" customHeight="1">
      <c r="A341" s="82"/>
      <c r="B341" s="13">
        <v>635006</v>
      </c>
      <c r="C341" s="10" t="s">
        <v>166</v>
      </c>
      <c r="D341" s="12"/>
      <c r="E341" s="12"/>
      <c r="F341" s="69">
        <v>0</v>
      </c>
      <c r="G341" s="69">
        <v>109.1</v>
      </c>
      <c r="H341" s="10">
        <v>105</v>
      </c>
      <c r="I341" s="10">
        <v>105</v>
      </c>
      <c r="J341" s="443">
        <v>105</v>
      </c>
      <c r="K341" s="443">
        <v>105</v>
      </c>
    </row>
    <row r="342" spans="1:12" ht="12" customHeight="1">
      <c r="A342" s="82"/>
      <c r="B342" s="13">
        <v>637015</v>
      </c>
      <c r="C342" s="10" t="s">
        <v>182</v>
      </c>
      <c r="D342" s="12"/>
      <c r="E342" s="12"/>
      <c r="F342" s="69">
        <v>0</v>
      </c>
      <c r="G342" s="69">
        <v>185</v>
      </c>
      <c r="H342" s="19">
        <v>185</v>
      </c>
      <c r="I342" s="19">
        <v>185</v>
      </c>
      <c r="J342" s="441">
        <v>185</v>
      </c>
      <c r="K342" s="441">
        <v>185</v>
      </c>
      <c r="L342" s="2"/>
    </row>
    <row r="343" spans="1:11" s="2" customFormat="1" ht="12" customHeight="1">
      <c r="A343" s="85"/>
      <c r="B343" s="1"/>
      <c r="D343" s="14"/>
      <c r="E343" s="14"/>
      <c r="F343" s="111"/>
      <c r="G343" s="111"/>
      <c r="H343" s="28"/>
      <c r="I343" s="28"/>
      <c r="J343" s="457"/>
      <c r="K343" s="457"/>
    </row>
    <row r="344" spans="1:11" ht="12" customHeight="1">
      <c r="A344" s="128" t="s">
        <v>183</v>
      </c>
      <c r="B344" s="337"/>
      <c r="C344" s="160"/>
      <c r="D344" s="331" t="e">
        <f>SUM(D351:D392)</f>
        <v>#VALUE!</v>
      </c>
      <c r="E344" s="165" t="e">
        <f>D344*1.05</f>
        <v>#VALUE!</v>
      </c>
      <c r="F344" s="132">
        <f>SUM(F345)</f>
        <v>0</v>
      </c>
      <c r="G344" s="132">
        <f>SUM(G345:G346)</f>
        <v>153.51999999999998</v>
      </c>
      <c r="H344" s="115">
        <v>0</v>
      </c>
      <c r="I344" s="115">
        <v>0</v>
      </c>
      <c r="J344" s="444">
        <f>SUM(J345:J345)</f>
        <v>600</v>
      </c>
      <c r="K344" s="444">
        <f>SUM(K345:K345)</f>
        <v>600</v>
      </c>
    </row>
    <row r="345" spans="1:11" ht="12" customHeight="1">
      <c r="A345" s="11"/>
      <c r="B345" s="50">
        <v>635006</v>
      </c>
      <c r="C345" s="339" t="s">
        <v>261</v>
      </c>
      <c r="D345" s="8"/>
      <c r="E345" s="8"/>
      <c r="F345" s="69"/>
      <c r="G345" s="69">
        <v>103.72</v>
      </c>
      <c r="H345" s="87"/>
      <c r="I345" s="87"/>
      <c r="J345" s="448">
        <v>600</v>
      </c>
      <c r="K345" s="448">
        <v>600</v>
      </c>
    </row>
    <row r="346" spans="1:11" ht="12" customHeight="1">
      <c r="A346" s="51">
        <v>111</v>
      </c>
      <c r="B346" s="61">
        <v>637037</v>
      </c>
      <c r="C346" s="56" t="s">
        <v>236</v>
      </c>
      <c r="D346" s="156"/>
      <c r="E346" s="156"/>
      <c r="F346" s="149"/>
      <c r="G346" s="149">
        <v>49.8</v>
      </c>
      <c r="H346" s="177"/>
      <c r="I346" s="177"/>
      <c r="J346" s="443"/>
      <c r="K346" s="443"/>
    </row>
    <row r="347" spans="1:11" ht="12" customHeight="1">
      <c r="A347" s="512"/>
      <c r="B347" s="513"/>
      <c r="C347" s="138"/>
      <c r="D347" s="26"/>
      <c r="E347" s="26"/>
      <c r="F347" s="96"/>
      <c r="G347" s="96"/>
      <c r="H347" s="514"/>
      <c r="I347" s="514"/>
      <c r="J347" s="463"/>
      <c r="K347" s="463"/>
    </row>
    <row r="348" spans="1:11" ht="12" customHeight="1">
      <c r="A348" s="515" t="s">
        <v>288</v>
      </c>
      <c r="B348" s="516"/>
      <c r="C348" s="517"/>
      <c r="D348" s="518"/>
      <c r="E348" s="518"/>
      <c r="F348" s="206"/>
      <c r="G348" s="206"/>
      <c r="H348" s="115">
        <v>290199</v>
      </c>
      <c r="I348" s="115">
        <v>290199</v>
      </c>
      <c r="J348" s="115">
        <v>290199</v>
      </c>
      <c r="K348" s="444">
        <v>300752</v>
      </c>
    </row>
    <row r="349" spans="1:11" ht="12" customHeight="1">
      <c r="A349" s="75"/>
      <c r="B349" s="5"/>
      <c r="C349" s="5"/>
      <c r="D349" s="434"/>
      <c r="E349" s="8"/>
      <c r="F349" s="60"/>
      <c r="G349" s="60"/>
      <c r="H349" s="8"/>
      <c r="I349" s="8"/>
      <c r="J349" s="443"/>
      <c r="K349" s="443"/>
    </row>
    <row r="350" spans="1:11" ht="12" customHeight="1">
      <c r="A350" s="49"/>
      <c r="B350" s="46"/>
      <c r="C350" s="47"/>
      <c r="D350" s="57"/>
      <c r="E350" s="57"/>
      <c r="F350" s="54"/>
      <c r="G350" s="54"/>
      <c r="H350" s="178"/>
      <c r="I350" s="49"/>
      <c r="J350" s="458"/>
      <c r="K350" s="458"/>
    </row>
    <row r="351" spans="1:11" ht="12" customHeight="1">
      <c r="A351" s="353" t="s">
        <v>184</v>
      </c>
      <c r="B351" s="354"/>
      <c r="C351" s="355"/>
      <c r="D351" s="356" t="e">
        <f>D6+D72+D109+D116+D128+D165+D176+D183+D189+D198+D205+D211+D235+D244+D251+D260+"$#REF!$#REF!"+D318</f>
        <v>#VALUE!</v>
      </c>
      <c r="E351" s="357" t="e">
        <f>E6+E72+E109+E116+E128+E165+E176+E183+E189+E198+E205+E211+E235+E244+E251+E260+"$#REF!$#REF!"+E300+E304+E318</f>
        <v>#VALUE!</v>
      </c>
      <c r="F351" s="358">
        <f>F344+F336+F318+F304+F300+F260+F251+F244+F235+F227+F211+F205+F198+F189+F183+F176+F165+F116+F128+F109+F72+F6+F113+F91+F159</f>
        <v>254075.13999999998</v>
      </c>
      <c r="G351" s="358">
        <f>SUM(G6+G72+G91+G109+G113+G116+G128+G159+G165+G176+G183+G189+G198+G205+G211+G227+G235+G244+G251+G260+G300+G304+G318+G336+G344)</f>
        <v>283157.98</v>
      </c>
      <c r="H351" s="359">
        <f>SUM(H6+H72+H91+H113+H116+H128+H159+H165+H176+H183+H189+H198+H205+H211+H227+H235+H244+H251+H260+H300+H304+H318+H336+H344+H348)</f>
        <v>555069.1</v>
      </c>
      <c r="I351" s="179">
        <v>565594</v>
      </c>
      <c r="J351" s="459">
        <f>SUM(J6+J72+J91+J109+J113+J116+J128+J159+J165+J176+J183+J189+J198+J205+J211+J227+J235+J244+J251+J260+J300+J304+J318+J336+J344+J348)</f>
        <v>587351.3400000001</v>
      </c>
      <c r="K351" s="459">
        <f>SUM(K6+K72+K91+K109+K113+K116+K128+K159+K165+K176+K183+K189+K198+K205+K211+K227+K235+K244+K251+K260+K300+K304+K318+K336+K344+K348)</f>
        <v>639415.52</v>
      </c>
    </row>
    <row r="352" spans="1:11" ht="12" customHeight="1">
      <c r="A352" s="360"/>
      <c r="B352" s="361"/>
      <c r="C352" s="362"/>
      <c r="D352" s="26"/>
      <c r="E352" s="26"/>
      <c r="F352" s="135"/>
      <c r="G352" s="135"/>
      <c r="H352" s="136"/>
      <c r="I352" s="24"/>
      <c r="J352" s="446"/>
      <c r="K352" s="446"/>
    </row>
    <row r="353" spans="1:11" ht="12" customHeight="1">
      <c r="A353" s="97" t="s">
        <v>185</v>
      </c>
      <c r="B353" s="363"/>
      <c r="C353" s="364"/>
      <c r="D353" s="365">
        <v>2007</v>
      </c>
      <c r="E353" s="365">
        <v>2008</v>
      </c>
      <c r="F353" s="366"/>
      <c r="G353" s="366"/>
      <c r="H353" s="367"/>
      <c r="I353" s="368"/>
      <c r="J353" s="460"/>
      <c r="K353" s="475"/>
    </row>
    <row r="354" spans="1:11" ht="12" customHeight="1">
      <c r="A354" s="180" t="s">
        <v>228</v>
      </c>
      <c r="B354" s="329"/>
      <c r="C354" s="330"/>
      <c r="D354" s="369">
        <f>SUM(D357:D407)</f>
        <v>0</v>
      </c>
      <c r="E354" s="196">
        <f>E357</f>
        <v>0</v>
      </c>
      <c r="F354" s="370">
        <f>SUM(F357:F359)</f>
        <v>0</v>
      </c>
      <c r="G354" s="370">
        <f>SUM(G357:G360)</f>
        <v>0</v>
      </c>
      <c r="H354" s="150">
        <v>4000</v>
      </c>
      <c r="I354" s="117">
        <v>4500</v>
      </c>
      <c r="J354" s="461">
        <v>4500</v>
      </c>
      <c r="K354" s="461">
        <v>3201</v>
      </c>
    </row>
    <row r="355" spans="1:11" ht="12" customHeight="1">
      <c r="A355" s="84"/>
      <c r="B355" s="419">
        <v>711001</v>
      </c>
      <c r="C355" s="75" t="s">
        <v>253</v>
      </c>
      <c r="D355" s="417"/>
      <c r="E355" s="418"/>
      <c r="F355" s="420">
        <v>0</v>
      </c>
      <c r="G355" s="420">
        <v>0</v>
      </c>
      <c r="H355" s="421">
        <v>0</v>
      </c>
      <c r="I355" s="352">
        <v>500</v>
      </c>
      <c r="J355" s="462">
        <v>500</v>
      </c>
      <c r="K355" s="462">
        <v>500</v>
      </c>
    </row>
    <row r="356" spans="1:12" ht="12" customHeight="1">
      <c r="A356" s="82"/>
      <c r="B356" s="419">
        <v>711005</v>
      </c>
      <c r="C356" s="75" t="s">
        <v>271</v>
      </c>
      <c r="D356" s="519"/>
      <c r="E356" s="421"/>
      <c r="F356" s="420"/>
      <c r="G356" s="420"/>
      <c r="H356" s="421"/>
      <c r="I356" s="352"/>
      <c r="J356" s="462">
        <v>0</v>
      </c>
      <c r="K356" s="435">
        <v>2701</v>
      </c>
      <c r="L356" s="462"/>
    </row>
    <row r="357" spans="1:11" ht="12" customHeight="1">
      <c r="A357" s="70">
        <v>41</v>
      </c>
      <c r="B357" s="13">
        <v>717001</v>
      </c>
      <c r="C357" s="339" t="s">
        <v>50</v>
      </c>
      <c r="D357" s="12"/>
      <c r="E357" s="12"/>
      <c r="F357" s="86">
        <v>0</v>
      </c>
      <c r="G357" s="86"/>
      <c r="H357" s="19">
        <v>0</v>
      </c>
      <c r="I357" s="19">
        <v>0</v>
      </c>
      <c r="J357" s="441">
        <v>0</v>
      </c>
      <c r="K357" s="441">
        <v>0</v>
      </c>
    </row>
    <row r="358" spans="1:11" ht="12" customHeight="1">
      <c r="A358" s="70">
        <v>41</v>
      </c>
      <c r="B358" s="13">
        <v>717002</v>
      </c>
      <c r="C358" s="55" t="s">
        <v>186</v>
      </c>
      <c r="D358" s="8"/>
      <c r="E358" s="8"/>
      <c r="F358" s="86">
        <v>0</v>
      </c>
      <c r="G358" s="86"/>
      <c r="H358" s="19">
        <v>4000</v>
      </c>
      <c r="I358" s="19">
        <v>4000</v>
      </c>
      <c r="J358" s="441">
        <v>4000</v>
      </c>
      <c r="K358" s="441">
        <v>0</v>
      </c>
    </row>
    <row r="359" spans="1:11" ht="12" customHeight="1">
      <c r="A359" s="70">
        <v>41</v>
      </c>
      <c r="B359" s="13">
        <v>714001</v>
      </c>
      <c r="C359" s="55" t="s">
        <v>187</v>
      </c>
      <c r="D359" s="8"/>
      <c r="E359" s="8"/>
      <c r="F359" s="86">
        <v>0</v>
      </c>
      <c r="G359" s="86"/>
      <c r="H359" s="19">
        <v>0</v>
      </c>
      <c r="I359" s="19">
        <v>0</v>
      </c>
      <c r="J359" s="441">
        <v>0</v>
      </c>
      <c r="K359" s="441">
        <v>0</v>
      </c>
    </row>
    <row r="360" spans="1:11" ht="12" customHeight="1">
      <c r="A360" s="181"/>
      <c r="B360" s="21"/>
      <c r="C360" s="56" t="s">
        <v>188</v>
      </c>
      <c r="D360" s="156"/>
      <c r="E360" s="156"/>
      <c r="F360" s="149">
        <v>0</v>
      </c>
      <c r="G360" s="149"/>
      <c r="H360" s="177">
        <v>0</v>
      </c>
      <c r="I360" s="177">
        <v>0</v>
      </c>
      <c r="J360" s="448">
        <v>0</v>
      </c>
      <c r="K360" s="448">
        <v>0</v>
      </c>
    </row>
    <row r="361" spans="1:11" ht="12" customHeight="1">
      <c r="A361" s="184"/>
      <c r="B361" s="52"/>
      <c r="C361" s="138"/>
      <c r="D361" s="57"/>
      <c r="E361" s="57"/>
      <c r="F361" s="54"/>
      <c r="G361" s="54"/>
      <c r="H361" s="178"/>
      <c r="I361" s="15"/>
      <c r="J361" s="463"/>
      <c r="K361" s="476"/>
    </row>
    <row r="362" spans="1:11" ht="12" customHeight="1">
      <c r="A362" s="182" t="s">
        <v>189</v>
      </c>
      <c r="B362" s="371"/>
      <c r="C362" s="334"/>
      <c r="D362" s="372"/>
      <c r="E362" s="150"/>
      <c r="F362" s="183">
        <f>SUM(F363)</f>
        <v>2500</v>
      </c>
      <c r="G362" s="183">
        <f>SUM(G363:G364)</f>
        <v>0</v>
      </c>
      <c r="H362" s="150">
        <v>200</v>
      </c>
      <c r="I362" s="150">
        <v>200</v>
      </c>
      <c r="J362" s="461">
        <v>200</v>
      </c>
      <c r="K362" s="461">
        <v>200</v>
      </c>
    </row>
    <row r="363" spans="1:11" ht="12" customHeight="1">
      <c r="A363" s="70">
        <v>41</v>
      </c>
      <c r="B363" s="13">
        <v>713005</v>
      </c>
      <c r="C363" s="339" t="s">
        <v>190</v>
      </c>
      <c r="D363" s="8"/>
      <c r="E363" s="8"/>
      <c r="F363" s="69">
        <v>2500</v>
      </c>
      <c r="G363" s="69"/>
      <c r="H363" s="87">
        <v>0</v>
      </c>
      <c r="I363" s="87">
        <v>0</v>
      </c>
      <c r="J363" s="441">
        <v>0</v>
      </c>
      <c r="K363" s="441">
        <v>0</v>
      </c>
    </row>
    <row r="364" spans="1:11" ht="12" customHeight="1">
      <c r="A364" s="181"/>
      <c r="B364" s="21"/>
      <c r="C364" s="56" t="s">
        <v>191</v>
      </c>
      <c r="D364" s="156"/>
      <c r="E364" s="156"/>
      <c r="F364" s="149">
        <v>0</v>
      </c>
      <c r="G364" s="149"/>
      <c r="H364" s="177">
        <v>0</v>
      </c>
      <c r="I364" s="177">
        <v>0</v>
      </c>
      <c r="J364" s="448">
        <v>0</v>
      </c>
      <c r="K364" s="448">
        <v>0</v>
      </c>
    </row>
    <row r="365" spans="1:11" ht="12" customHeight="1">
      <c r="A365" s="70"/>
      <c r="B365" s="13">
        <v>716</v>
      </c>
      <c r="C365" s="55" t="s">
        <v>199</v>
      </c>
      <c r="D365" s="8"/>
      <c r="E365" s="8"/>
      <c r="F365" s="69"/>
      <c r="G365" s="69"/>
      <c r="H365" s="87">
        <v>200</v>
      </c>
      <c r="I365" s="87">
        <v>200</v>
      </c>
      <c r="J365" s="441">
        <v>200</v>
      </c>
      <c r="K365" s="441">
        <v>200</v>
      </c>
    </row>
    <row r="366" spans="1:11" ht="12" customHeight="1">
      <c r="A366" s="70"/>
      <c r="B366" s="419"/>
      <c r="C366" s="47"/>
      <c r="D366" s="434"/>
      <c r="E366" s="8"/>
      <c r="F366" s="69"/>
      <c r="G366" s="69"/>
      <c r="H366" s="87"/>
      <c r="I366" s="87"/>
      <c r="J366" s="441"/>
      <c r="K366" s="441"/>
    </row>
    <row r="367" spans="1:11" ht="12" customHeight="1">
      <c r="A367" s="175" t="s">
        <v>192</v>
      </c>
      <c r="B367" s="351"/>
      <c r="C367" s="334"/>
      <c r="D367" s="373"/>
      <c r="E367" s="115"/>
      <c r="F367" s="132">
        <f>SUM(F368:F376)</f>
        <v>368075.38</v>
      </c>
      <c r="G367" s="132">
        <f>SUM(G368:G376)</f>
        <v>4371.6</v>
      </c>
      <c r="H367" s="115">
        <v>6000</v>
      </c>
      <c r="I367" s="115">
        <v>6000</v>
      </c>
      <c r="J367" s="444">
        <v>6000</v>
      </c>
      <c r="K367" s="444">
        <v>2615.69</v>
      </c>
    </row>
    <row r="368" spans="1:11" ht="12" customHeight="1">
      <c r="A368" s="70" t="s">
        <v>144</v>
      </c>
      <c r="B368" s="68">
        <v>717001</v>
      </c>
      <c r="C368" s="374" t="s">
        <v>193</v>
      </c>
      <c r="D368" s="19"/>
      <c r="E368" s="19"/>
      <c r="F368" s="25">
        <v>114819.22</v>
      </c>
      <c r="G368" s="25">
        <v>1275.44</v>
      </c>
      <c r="H368" s="19"/>
      <c r="I368" s="19"/>
      <c r="J368" s="441"/>
      <c r="K368" s="441"/>
    </row>
    <row r="369" spans="1:11" ht="12" customHeight="1">
      <c r="A369" s="70" t="s">
        <v>145</v>
      </c>
      <c r="B369" s="68">
        <v>717001</v>
      </c>
      <c r="C369" s="19" t="s">
        <v>193</v>
      </c>
      <c r="D369" s="19"/>
      <c r="E369" s="19"/>
      <c r="F369" s="25">
        <v>13508.14</v>
      </c>
      <c r="G369" s="25">
        <v>150.05</v>
      </c>
      <c r="H369" s="19"/>
      <c r="I369" s="19"/>
      <c r="J369" s="441"/>
      <c r="K369" s="441"/>
    </row>
    <row r="370" spans="1:11" ht="12" customHeight="1">
      <c r="A370" s="70"/>
      <c r="B370" s="68">
        <v>717001</v>
      </c>
      <c r="C370" s="19" t="s">
        <v>193</v>
      </c>
      <c r="D370" s="19"/>
      <c r="E370" s="19"/>
      <c r="F370" s="25">
        <v>9300.23</v>
      </c>
      <c r="G370" s="25">
        <v>260.57</v>
      </c>
      <c r="H370" s="19"/>
      <c r="I370" s="19"/>
      <c r="J370" s="441"/>
      <c r="K370" s="441"/>
    </row>
    <row r="371" spans="1:11" ht="12" customHeight="1">
      <c r="A371" s="70" t="s">
        <v>144</v>
      </c>
      <c r="B371" s="13">
        <v>717002</v>
      </c>
      <c r="C371" s="55" t="s">
        <v>194</v>
      </c>
      <c r="D371" s="8"/>
      <c r="E371" s="8"/>
      <c r="F371" s="25">
        <v>190973.9</v>
      </c>
      <c r="G371" s="25">
        <v>1255.83</v>
      </c>
      <c r="H371" s="87"/>
      <c r="I371" s="87"/>
      <c r="J371" s="441"/>
      <c r="K371" s="441"/>
    </row>
    <row r="372" spans="1:11" ht="12" customHeight="1">
      <c r="A372" s="70" t="s">
        <v>145</v>
      </c>
      <c r="B372" s="13">
        <v>717002</v>
      </c>
      <c r="C372" s="55" t="s">
        <v>194</v>
      </c>
      <c r="D372" s="8"/>
      <c r="E372" s="8"/>
      <c r="F372" s="25">
        <v>22467.53</v>
      </c>
      <c r="G372" s="25">
        <v>147.75</v>
      </c>
      <c r="H372" s="87"/>
      <c r="I372" s="87"/>
      <c r="J372" s="441"/>
      <c r="K372" s="441"/>
    </row>
    <row r="373" spans="1:11" ht="12" customHeight="1">
      <c r="A373" s="70"/>
      <c r="B373" s="13">
        <v>717002</v>
      </c>
      <c r="C373" s="55" t="s">
        <v>194</v>
      </c>
      <c r="D373" s="8"/>
      <c r="E373" s="8"/>
      <c r="F373" s="25">
        <v>16890.08</v>
      </c>
      <c r="G373" s="25">
        <v>1281.96</v>
      </c>
      <c r="H373" s="87">
        <v>6000</v>
      </c>
      <c r="I373" s="87">
        <v>6000</v>
      </c>
      <c r="J373" s="441">
        <v>6000</v>
      </c>
      <c r="K373" s="441">
        <v>0</v>
      </c>
    </row>
    <row r="374" spans="1:11" ht="12" customHeight="1">
      <c r="A374" s="70"/>
      <c r="B374" s="13">
        <v>719014</v>
      </c>
      <c r="C374" s="55" t="s">
        <v>133</v>
      </c>
      <c r="D374" s="8"/>
      <c r="E374" s="8"/>
      <c r="F374" s="25"/>
      <c r="G374" s="25"/>
      <c r="H374" s="87"/>
      <c r="I374" s="87"/>
      <c r="J374" s="441"/>
      <c r="K374" s="441">
        <v>2615.69</v>
      </c>
    </row>
    <row r="375" spans="1:14" ht="12" customHeight="1">
      <c r="A375" s="70" t="s">
        <v>144</v>
      </c>
      <c r="B375" s="13">
        <v>719014</v>
      </c>
      <c r="C375" s="55" t="s">
        <v>133</v>
      </c>
      <c r="D375" s="8"/>
      <c r="E375" s="8"/>
      <c r="F375" s="25">
        <v>104.04</v>
      </c>
      <c r="G375" s="25"/>
      <c r="H375" s="87"/>
      <c r="I375" s="11"/>
      <c r="J375" s="442"/>
      <c r="K375" s="442"/>
      <c r="L375" s="2"/>
      <c r="M375" s="2"/>
      <c r="N375" s="2"/>
    </row>
    <row r="376" spans="1:14" ht="12" customHeight="1">
      <c r="A376" s="181" t="s">
        <v>145</v>
      </c>
      <c r="B376" s="21">
        <v>719014</v>
      </c>
      <c r="C376" s="56" t="s">
        <v>133</v>
      </c>
      <c r="D376" s="156"/>
      <c r="E376" s="156"/>
      <c r="F376" s="134">
        <v>12.24</v>
      </c>
      <c r="G376" s="134"/>
      <c r="H376" s="177"/>
      <c r="I376" s="51"/>
      <c r="J376" s="464"/>
      <c r="K376" s="464"/>
      <c r="L376" s="2"/>
      <c r="M376" s="2"/>
      <c r="N376" s="2"/>
    </row>
    <row r="377" spans="1:11" s="2" customFormat="1" ht="12" customHeight="1">
      <c r="A377" s="184"/>
      <c r="B377" s="52"/>
      <c r="C377" s="138"/>
      <c r="D377" s="57"/>
      <c r="E377" s="57"/>
      <c r="F377" s="48"/>
      <c r="G377" s="48"/>
      <c r="H377" s="178"/>
      <c r="I377" s="49"/>
      <c r="J377" s="458"/>
      <c r="K377" s="477"/>
    </row>
    <row r="378" spans="1:14" ht="12" customHeight="1">
      <c r="A378" s="182" t="s">
        <v>195</v>
      </c>
      <c r="B378" s="371"/>
      <c r="C378" s="334"/>
      <c r="D378" s="372"/>
      <c r="E378" s="150"/>
      <c r="F378" s="183">
        <v>0</v>
      </c>
      <c r="G378" s="183">
        <f>SUM(G379)</f>
        <v>0</v>
      </c>
      <c r="H378" s="150">
        <v>0</v>
      </c>
      <c r="I378" s="150">
        <v>0</v>
      </c>
      <c r="J378" s="461">
        <v>0</v>
      </c>
      <c r="K378" s="461">
        <v>0</v>
      </c>
      <c r="L378" s="2"/>
      <c r="M378" s="2"/>
      <c r="N378" s="2"/>
    </row>
    <row r="379" spans="1:14" s="16" customFormat="1" ht="12" customHeight="1">
      <c r="A379" s="185">
        <v>41</v>
      </c>
      <c r="B379" s="186">
        <v>717002</v>
      </c>
      <c r="C379" s="375" t="s">
        <v>196</v>
      </c>
      <c r="D379" s="187"/>
      <c r="E379" s="187"/>
      <c r="F379" s="188">
        <v>0</v>
      </c>
      <c r="G379" s="188"/>
      <c r="H379" s="187"/>
      <c r="I379" s="187"/>
      <c r="J379" s="465"/>
      <c r="K379" s="465"/>
      <c r="L379" s="92"/>
      <c r="M379" s="92"/>
      <c r="N379" s="92"/>
    </row>
    <row r="380" spans="1:14" s="16" customFormat="1" ht="12" customHeight="1">
      <c r="A380" s="190"/>
      <c r="B380" s="191"/>
      <c r="C380" s="202"/>
      <c r="D380" s="192"/>
      <c r="E380" s="192"/>
      <c r="F380" s="193"/>
      <c r="G380" s="193"/>
      <c r="H380" s="192"/>
      <c r="I380" s="192"/>
      <c r="J380" s="466"/>
      <c r="K380" s="478"/>
      <c r="L380" s="92"/>
      <c r="M380" s="92"/>
      <c r="N380" s="92"/>
    </row>
    <row r="381" spans="1:14" s="16" customFormat="1" ht="12" customHeight="1">
      <c r="A381" s="182" t="s">
        <v>197</v>
      </c>
      <c r="B381" s="371" t="s">
        <v>198</v>
      </c>
      <c r="C381" s="376"/>
      <c r="D381" s="377"/>
      <c r="E381" s="189"/>
      <c r="F381" s="183">
        <v>0</v>
      </c>
      <c r="G381" s="183">
        <f>SUM(G382)</f>
        <v>0</v>
      </c>
      <c r="H381" s="150">
        <v>0</v>
      </c>
      <c r="I381" s="150">
        <v>0</v>
      </c>
      <c r="J381" s="461">
        <v>0</v>
      </c>
      <c r="K381" s="461">
        <v>0</v>
      </c>
      <c r="L381" s="92"/>
      <c r="M381" s="92"/>
      <c r="N381" s="92"/>
    </row>
    <row r="382" spans="1:14" s="16" customFormat="1" ht="12" customHeight="1">
      <c r="A382" s="185">
        <v>41</v>
      </c>
      <c r="B382" s="194">
        <v>716</v>
      </c>
      <c r="C382" s="375" t="s">
        <v>199</v>
      </c>
      <c r="D382" s="187"/>
      <c r="E382" s="187"/>
      <c r="F382" s="188">
        <v>0</v>
      </c>
      <c r="G382" s="188"/>
      <c r="H382" s="187"/>
      <c r="I382" s="187"/>
      <c r="J382" s="465"/>
      <c r="K382" s="465"/>
      <c r="L382" s="92"/>
      <c r="M382" s="92"/>
      <c r="N382" s="92"/>
    </row>
    <row r="383" spans="1:14" s="16" customFormat="1" ht="12" customHeight="1">
      <c r="A383" s="200"/>
      <c r="B383" s="201"/>
      <c r="C383" s="202"/>
      <c r="D383" s="203"/>
      <c r="E383" s="203"/>
      <c r="F383" s="204"/>
      <c r="G383" s="204"/>
      <c r="H383" s="203"/>
      <c r="I383" s="203"/>
      <c r="J383" s="467"/>
      <c r="K383" s="479"/>
      <c r="L383" s="92"/>
      <c r="M383" s="92"/>
      <c r="N383" s="92"/>
    </row>
    <row r="384" spans="1:14" s="16" customFormat="1" ht="12" customHeight="1">
      <c r="A384" s="205" t="s">
        <v>239</v>
      </c>
      <c r="B384" s="351" t="s">
        <v>240</v>
      </c>
      <c r="C384" s="334"/>
      <c r="D384" s="335"/>
      <c r="E384" s="139"/>
      <c r="F384" s="206"/>
      <c r="G384" s="132">
        <f>SUM(G385)</f>
        <v>2300</v>
      </c>
      <c r="H384" s="139"/>
      <c r="I384" s="139"/>
      <c r="J384" s="444">
        <v>0</v>
      </c>
      <c r="K384" s="444">
        <v>0</v>
      </c>
      <c r="L384" s="92"/>
      <c r="M384" s="92"/>
      <c r="N384" s="92"/>
    </row>
    <row r="385" spans="1:14" s="16" customFormat="1" ht="12" customHeight="1">
      <c r="A385" s="89"/>
      <c r="B385" s="93">
        <v>713004</v>
      </c>
      <c r="C385" s="378" t="s">
        <v>241</v>
      </c>
      <c r="D385" s="90"/>
      <c r="E385" s="90"/>
      <c r="F385" s="91"/>
      <c r="G385" s="91">
        <v>2300</v>
      </c>
      <c r="H385" s="90"/>
      <c r="I385" s="90"/>
      <c r="J385" s="468"/>
      <c r="K385" s="468"/>
      <c r="L385" s="92"/>
      <c r="M385" s="92"/>
      <c r="N385" s="92"/>
    </row>
    <row r="386" spans="1:14" s="16" customFormat="1" ht="12" customHeight="1">
      <c r="A386" s="207"/>
      <c r="B386" s="191"/>
      <c r="C386" s="202"/>
      <c r="D386" s="192"/>
      <c r="E386" s="192"/>
      <c r="F386" s="193"/>
      <c r="G386" s="193"/>
      <c r="H386" s="192"/>
      <c r="I386" s="192"/>
      <c r="J386" s="466"/>
      <c r="K386" s="478"/>
      <c r="L386" s="92"/>
      <c r="M386" s="92"/>
      <c r="N386" s="92"/>
    </row>
    <row r="387" spans="1:14" s="16" customFormat="1" ht="12" customHeight="1">
      <c r="A387" s="205" t="s">
        <v>242</v>
      </c>
      <c r="B387" s="351" t="s">
        <v>243</v>
      </c>
      <c r="C387" s="334"/>
      <c r="D387" s="335"/>
      <c r="E387" s="139"/>
      <c r="F387" s="206"/>
      <c r="G387" s="132">
        <f>SUM(G388)</f>
        <v>200</v>
      </c>
      <c r="H387" s="139"/>
      <c r="I387" s="139">
        <v>0</v>
      </c>
      <c r="J387" s="444">
        <v>1000</v>
      </c>
      <c r="K387" s="444">
        <v>1000</v>
      </c>
      <c r="L387" s="92"/>
      <c r="M387" s="92"/>
      <c r="N387" s="92"/>
    </row>
    <row r="388" spans="1:14" s="16" customFormat="1" ht="12" customHeight="1">
      <c r="A388" s="89"/>
      <c r="B388" s="93">
        <v>716</v>
      </c>
      <c r="C388" s="378" t="s">
        <v>244</v>
      </c>
      <c r="D388" s="90"/>
      <c r="E388" s="90"/>
      <c r="F388" s="91"/>
      <c r="G388" s="91">
        <v>200</v>
      </c>
      <c r="H388" s="90"/>
      <c r="I388" s="90">
        <v>0</v>
      </c>
      <c r="J388" s="468">
        <v>1000</v>
      </c>
      <c r="K388" s="468">
        <v>1000</v>
      </c>
      <c r="L388" s="92"/>
      <c r="M388" s="92"/>
      <c r="N388" s="92"/>
    </row>
    <row r="389" spans="1:14" s="16" customFormat="1" ht="12" customHeight="1">
      <c r="A389" s="190"/>
      <c r="B389" s="191"/>
      <c r="C389" s="202"/>
      <c r="D389" s="192"/>
      <c r="E389" s="192"/>
      <c r="F389" s="193"/>
      <c r="G389" s="193"/>
      <c r="H389" s="192"/>
      <c r="I389" s="192"/>
      <c r="J389" s="466"/>
      <c r="K389" s="478"/>
      <c r="L389" s="92"/>
      <c r="M389" s="92"/>
      <c r="N389" s="92"/>
    </row>
    <row r="390" spans="1:14" ht="12" customHeight="1">
      <c r="A390" s="195" t="s">
        <v>183</v>
      </c>
      <c r="B390" s="379"/>
      <c r="C390" s="330"/>
      <c r="D390" s="369"/>
      <c r="E390" s="196"/>
      <c r="F390" s="183">
        <f>SUM(F391:F393)</f>
        <v>2000</v>
      </c>
      <c r="G390" s="183">
        <f>SUM(G391:G393)</f>
        <v>0</v>
      </c>
      <c r="H390" s="150">
        <v>0</v>
      </c>
      <c r="I390" s="150">
        <v>0</v>
      </c>
      <c r="J390" s="461">
        <v>0</v>
      </c>
      <c r="K390" s="461">
        <v>0</v>
      </c>
      <c r="L390" s="2"/>
      <c r="M390" s="2"/>
      <c r="N390" s="2"/>
    </row>
    <row r="391" spans="1:14" ht="12" customHeight="1">
      <c r="A391" s="67">
        <v>41</v>
      </c>
      <c r="B391" s="50">
        <v>716</v>
      </c>
      <c r="C391" s="339" t="s">
        <v>199</v>
      </c>
      <c r="D391" s="8"/>
      <c r="E391" s="8"/>
      <c r="F391" s="69">
        <v>2000</v>
      </c>
      <c r="G391" s="69"/>
      <c r="H391" s="87"/>
      <c r="I391" s="10"/>
      <c r="J391" s="443"/>
      <c r="K391" s="443"/>
      <c r="L391" s="2"/>
      <c r="M391" s="2"/>
      <c r="N391" s="2"/>
    </row>
    <row r="392" spans="1:14" ht="12" customHeight="1">
      <c r="A392" s="67">
        <v>41</v>
      </c>
      <c r="B392" s="13">
        <v>717002</v>
      </c>
      <c r="C392" s="55" t="s">
        <v>200</v>
      </c>
      <c r="D392" s="8"/>
      <c r="E392" s="8"/>
      <c r="F392" s="69">
        <v>0</v>
      </c>
      <c r="G392" s="69"/>
      <c r="H392" s="19"/>
      <c r="I392" s="10"/>
      <c r="J392" s="443"/>
      <c r="K392" s="443"/>
      <c r="L392" s="2"/>
      <c r="M392" s="2"/>
      <c r="N392" s="2"/>
    </row>
    <row r="393" spans="1:14" ht="12" customHeight="1">
      <c r="A393" s="197">
        <v>46</v>
      </c>
      <c r="B393" s="21">
        <v>717002</v>
      </c>
      <c r="C393" s="56" t="s">
        <v>200</v>
      </c>
      <c r="D393" s="156"/>
      <c r="E393" s="156"/>
      <c r="F393" s="149"/>
      <c r="G393" s="149"/>
      <c r="H393" s="71"/>
      <c r="I393" s="22"/>
      <c r="J393" s="445"/>
      <c r="K393" s="445"/>
      <c r="L393" s="2"/>
      <c r="M393" s="2"/>
      <c r="N393" s="2"/>
    </row>
    <row r="394" spans="1:14" ht="12" customHeight="1">
      <c r="A394" s="198"/>
      <c r="B394" s="52"/>
      <c r="C394" s="138"/>
      <c r="D394" s="57"/>
      <c r="E394" s="57"/>
      <c r="F394" s="54"/>
      <c r="G394" s="54"/>
      <c r="H394" s="72"/>
      <c r="I394" s="15"/>
      <c r="J394" s="463"/>
      <c r="K394" s="476"/>
      <c r="L394" s="2"/>
      <c r="M394" s="2"/>
      <c r="N394" s="2"/>
    </row>
    <row r="395" spans="1:14" ht="12" customHeight="1">
      <c r="A395" s="182" t="s">
        <v>201</v>
      </c>
      <c r="B395" s="380"/>
      <c r="C395" s="342"/>
      <c r="D395" s="381"/>
      <c r="E395" s="94"/>
      <c r="F395" s="183">
        <v>0</v>
      </c>
      <c r="G395" s="183">
        <f>SUM(G396)</f>
        <v>0</v>
      </c>
      <c r="H395" s="117">
        <v>5000</v>
      </c>
      <c r="I395" s="117">
        <v>5000</v>
      </c>
      <c r="J395" s="461">
        <v>5000</v>
      </c>
      <c r="K395" s="461">
        <v>0</v>
      </c>
      <c r="L395" s="2"/>
      <c r="M395" s="2"/>
      <c r="N395" s="2"/>
    </row>
    <row r="396" spans="1:14" ht="12" customHeight="1">
      <c r="A396" s="181">
        <v>46</v>
      </c>
      <c r="B396" s="21">
        <v>717002</v>
      </c>
      <c r="C396" s="382" t="s">
        <v>202</v>
      </c>
      <c r="D396" s="156"/>
      <c r="E396" s="156"/>
      <c r="F396" s="149">
        <v>0</v>
      </c>
      <c r="G396" s="149"/>
      <c r="H396" s="71">
        <v>5000</v>
      </c>
      <c r="I396" s="71">
        <v>5000</v>
      </c>
      <c r="J396" s="448">
        <v>5000</v>
      </c>
      <c r="K396" s="448">
        <v>0</v>
      </c>
      <c r="L396" s="2"/>
      <c r="M396" s="2"/>
      <c r="N396" s="2"/>
    </row>
    <row r="397" spans="1:14" ht="12" customHeight="1">
      <c r="A397" s="184"/>
      <c r="B397" s="52"/>
      <c r="C397" s="138"/>
      <c r="D397" s="57"/>
      <c r="E397" s="57"/>
      <c r="F397" s="54"/>
      <c r="G397" s="54"/>
      <c r="H397" s="72"/>
      <c r="I397" s="15"/>
      <c r="J397" s="463"/>
      <c r="K397" s="476"/>
      <c r="L397" s="2"/>
      <c r="M397" s="2"/>
      <c r="N397" s="2"/>
    </row>
    <row r="398" spans="1:14" ht="12" customHeight="1">
      <c r="A398" s="117" t="s">
        <v>203</v>
      </c>
      <c r="B398" s="371" t="s">
        <v>204</v>
      </c>
      <c r="C398" s="376"/>
      <c r="D398" s="372"/>
      <c r="E398" s="150"/>
      <c r="F398" s="183"/>
      <c r="G398" s="183">
        <f>SUM(G399)</f>
        <v>0</v>
      </c>
      <c r="H398" s="117">
        <v>2400</v>
      </c>
      <c r="I398" s="117">
        <v>4100</v>
      </c>
      <c r="J398" s="461">
        <v>4800</v>
      </c>
      <c r="K398" s="461">
        <v>4800</v>
      </c>
      <c r="L398" s="2"/>
      <c r="M398" s="2"/>
      <c r="N398" s="2"/>
    </row>
    <row r="399" spans="1:14" ht="12" customHeight="1">
      <c r="A399" s="181"/>
      <c r="B399" s="21">
        <v>713001</v>
      </c>
      <c r="C399" s="382" t="s">
        <v>205</v>
      </c>
      <c r="D399" s="156"/>
      <c r="E399" s="156"/>
      <c r="F399" s="149"/>
      <c r="G399" s="149"/>
      <c r="H399" s="71">
        <v>2400</v>
      </c>
      <c r="I399" s="22">
        <v>2100</v>
      </c>
      <c r="J399" s="445">
        <v>2100</v>
      </c>
      <c r="K399" s="445">
        <v>2100</v>
      </c>
      <c r="L399" s="2"/>
      <c r="M399" s="2"/>
      <c r="N399" s="2"/>
    </row>
    <row r="400" spans="1:14" ht="12" customHeight="1">
      <c r="A400" s="184"/>
      <c r="B400" s="93">
        <v>713004</v>
      </c>
      <c r="C400" s="422" t="s">
        <v>241</v>
      </c>
      <c r="D400" s="8"/>
      <c r="E400" s="8"/>
      <c r="F400" s="69"/>
      <c r="G400" s="69"/>
      <c r="H400" s="19"/>
      <c r="I400" s="10">
        <v>2000</v>
      </c>
      <c r="J400" s="443">
        <v>2000</v>
      </c>
      <c r="K400" s="443">
        <v>2000</v>
      </c>
      <c r="L400" s="2"/>
      <c r="M400" s="2"/>
      <c r="N400" s="2"/>
    </row>
    <row r="401" spans="1:14" ht="12" customHeight="1">
      <c r="A401" s="430"/>
      <c r="B401" s="431">
        <v>716</v>
      </c>
      <c r="C401" s="432" t="s">
        <v>260</v>
      </c>
      <c r="D401" s="417"/>
      <c r="E401" s="418"/>
      <c r="F401" s="433"/>
      <c r="G401" s="433"/>
      <c r="H401" s="374"/>
      <c r="I401" s="352">
        <v>0</v>
      </c>
      <c r="J401" s="462">
        <v>700</v>
      </c>
      <c r="K401" s="462">
        <v>700</v>
      </c>
      <c r="L401" s="2"/>
      <c r="M401" s="2"/>
      <c r="N401" s="2"/>
    </row>
    <row r="402" spans="1:14" ht="12" customHeight="1">
      <c r="A402" s="430"/>
      <c r="B402" s="431"/>
      <c r="C402" s="432"/>
      <c r="D402" s="417"/>
      <c r="E402" s="418"/>
      <c r="F402" s="433"/>
      <c r="G402" s="433"/>
      <c r="H402" s="374"/>
      <c r="I402" s="352"/>
      <c r="J402" s="462"/>
      <c r="K402" s="462"/>
      <c r="L402" s="2"/>
      <c r="M402" s="2"/>
      <c r="N402" s="2"/>
    </row>
    <row r="403" spans="1:14" ht="12" customHeight="1">
      <c r="A403" s="199" t="s">
        <v>176</v>
      </c>
      <c r="B403" s="383"/>
      <c r="C403" s="342"/>
      <c r="D403" s="381"/>
      <c r="E403" s="94"/>
      <c r="F403" s="183">
        <f>SUM(F404:F405)</f>
        <v>2850</v>
      </c>
      <c r="G403" s="183">
        <f>SUM(G404:G405)</f>
        <v>0</v>
      </c>
      <c r="H403" s="117">
        <v>0</v>
      </c>
      <c r="I403" s="117">
        <v>2000</v>
      </c>
      <c r="J403" s="461">
        <v>0</v>
      </c>
      <c r="K403" s="461">
        <v>0</v>
      </c>
      <c r="L403" s="2"/>
      <c r="M403" s="2"/>
      <c r="N403" s="2"/>
    </row>
    <row r="404" spans="1:14" ht="12" customHeight="1">
      <c r="A404" s="11">
        <v>41</v>
      </c>
      <c r="B404" s="13">
        <v>713004</v>
      </c>
      <c r="C404" s="339" t="s">
        <v>206</v>
      </c>
      <c r="D404" s="8"/>
      <c r="E404" s="8"/>
      <c r="F404" s="69">
        <v>2665.95</v>
      </c>
      <c r="G404" s="69"/>
      <c r="H404" s="19"/>
      <c r="I404" s="10">
        <v>2000</v>
      </c>
      <c r="J404" s="443">
        <v>0</v>
      </c>
      <c r="K404" s="443">
        <v>0</v>
      </c>
      <c r="L404" s="2"/>
      <c r="M404" s="2"/>
      <c r="N404" s="2"/>
    </row>
    <row r="405" spans="1:14" ht="12" customHeight="1">
      <c r="A405" s="51">
        <v>43</v>
      </c>
      <c r="B405" s="21">
        <v>713004</v>
      </c>
      <c r="C405" s="56" t="s">
        <v>206</v>
      </c>
      <c r="D405" s="156"/>
      <c r="E405" s="156"/>
      <c r="F405" s="149">
        <v>184.05</v>
      </c>
      <c r="G405" s="149"/>
      <c r="H405" s="71"/>
      <c r="I405" s="22"/>
      <c r="J405" s="445"/>
      <c r="K405" s="445"/>
      <c r="L405" s="2"/>
      <c r="M405" s="2"/>
      <c r="N405" s="2"/>
    </row>
    <row r="406" spans="1:14" ht="12" customHeight="1">
      <c r="A406" s="81"/>
      <c r="B406" s="116"/>
      <c r="C406" s="510"/>
      <c r="D406" s="26"/>
      <c r="E406" s="26"/>
      <c r="F406" s="511"/>
      <c r="G406" s="511"/>
      <c r="H406" s="18"/>
      <c r="I406" s="22"/>
      <c r="J406" s="445"/>
      <c r="K406" s="445"/>
      <c r="L406" s="2"/>
      <c r="M406" s="2"/>
      <c r="N406" s="2"/>
    </row>
    <row r="407" spans="1:11" ht="12" customHeight="1">
      <c r="A407" s="481" t="s">
        <v>207</v>
      </c>
      <c r="B407" s="482"/>
      <c r="C407" s="483"/>
      <c r="D407" s="484"/>
      <c r="E407" s="485"/>
      <c r="F407" s="32">
        <f>F403+F395+F390+F381+F378+F354+F367+F362</f>
        <v>375425.38</v>
      </c>
      <c r="G407" s="32">
        <f>SUM(G354+G362+G367+G378+G381+G384+G387+G390+G395+G398+G403)</f>
        <v>6871.6</v>
      </c>
      <c r="H407" s="33">
        <f>SUM(H354+H362+H367+H395+H398)</f>
        <v>17600</v>
      </c>
      <c r="I407" s="109">
        <v>21800</v>
      </c>
      <c r="J407" s="469">
        <v>21500</v>
      </c>
      <c r="K407" s="469">
        <v>11816.49</v>
      </c>
    </row>
    <row r="408" spans="1:11" ht="12" customHeight="1">
      <c r="A408" s="2"/>
      <c r="B408" s="38"/>
      <c r="C408" s="36"/>
      <c r="D408" s="2"/>
      <c r="E408" s="3">
        <f>D408*1.05</f>
        <v>0</v>
      </c>
      <c r="F408" s="480"/>
      <c r="G408" s="480"/>
      <c r="H408" s="28"/>
      <c r="I408" s="2"/>
      <c r="J408" s="449"/>
      <c r="K408" s="449"/>
    </row>
    <row r="409" spans="1:11" ht="12" customHeight="1">
      <c r="A409" s="490" t="s">
        <v>208</v>
      </c>
      <c r="B409" s="491"/>
      <c r="C409" s="492"/>
      <c r="D409" s="493">
        <v>225</v>
      </c>
      <c r="E409" s="493">
        <f>D409*1.05</f>
        <v>236.25</v>
      </c>
      <c r="F409" s="366"/>
      <c r="G409" s="366"/>
      <c r="H409" s="494"/>
      <c r="I409" s="368"/>
      <c r="J409" s="460"/>
      <c r="K409" s="475"/>
    </row>
    <row r="410" spans="1:11" ht="12" customHeight="1">
      <c r="A410" s="88"/>
      <c r="B410" s="76">
        <v>821005</v>
      </c>
      <c r="C410" s="95" t="s">
        <v>209</v>
      </c>
      <c r="D410" s="486">
        <v>225</v>
      </c>
      <c r="E410" s="487">
        <v>236</v>
      </c>
      <c r="F410" s="488">
        <v>7408.92</v>
      </c>
      <c r="G410" s="488">
        <v>1666.19</v>
      </c>
      <c r="H410" s="489"/>
      <c r="I410" s="352"/>
      <c r="J410" s="462"/>
      <c r="K410" s="462"/>
    </row>
    <row r="411" spans="1:11" ht="12" customHeight="1">
      <c r="A411" s="99" t="s">
        <v>210</v>
      </c>
      <c r="B411" s="100"/>
      <c r="C411" s="101"/>
      <c r="D411" s="101"/>
      <c r="E411" s="102"/>
      <c r="F411" s="32">
        <f>F410</f>
        <v>7408.92</v>
      </c>
      <c r="G411" s="32">
        <f>SUM(G410)</f>
        <v>1666.19</v>
      </c>
      <c r="H411" s="33">
        <v>0</v>
      </c>
      <c r="I411" s="109">
        <v>0</v>
      </c>
      <c r="J411" s="469">
        <v>0</v>
      </c>
      <c r="K411" s="469">
        <v>0</v>
      </c>
    </row>
    <row r="412" spans="1:11" ht="12" customHeight="1">
      <c r="A412" s="103"/>
      <c r="B412" s="15"/>
      <c r="C412" s="57"/>
      <c r="D412" s="57"/>
      <c r="E412" s="53"/>
      <c r="F412" s="98"/>
      <c r="G412" s="98"/>
      <c r="H412" s="9"/>
      <c r="I412" s="10"/>
      <c r="J412" s="443"/>
      <c r="K412" s="443"/>
    </row>
    <row r="413" spans="1:11" ht="12" customHeight="1">
      <c r="A413" s="384" t="s">
        <v>70</v>
      </c>
      <c r="B413" s="385"/>
      <c r="C413" s="386"/>
      <c r="D413" s="387" t="e">
        <f>D351</f>
        <v>#VALUE!</v>
      </c>
      <c r="E413" s="388" t="e">
        <f>E351</f>
        <v>#VALUE!</v>
      </c>
      <c r="F413" s="389">
        <f>F351</f>
        <v>254075.13999999998</v>
      </c>
      <c r="G413" s="389">
        <f>SUM(G351)</f>
        <v>283157.98</v>
      </c>
      <c r="H413" s="390">
        <f>H351</f>
        <v>555069.1</v>
      </c>
      <c r="I413" s="428">
        <v>565594</v>
      </c>
      <c r="J413" s="470">
        <f>J351</f>
        <v>587351.3400000001</v>
      </c>
      <c r="K413" s="470">
        <f>K351</f>
        <v>639415.52</v>
      </c>
    </row>
    <row r="414" spans="1:11" ht="12" customHeight="1">
      <c r="A414" s="392" t="s">
        <v>185</v>
      </c>
      <c r="B414" s="104"/>
      <c r="C414" s="393"/>
      <c r="D414" s="394" t="e">
        <f>"$#REF!$#REF!"+D354</f>
        <v>#VALUE!</v>
      </c>
      <c r="E414" s="395" t="e">
        <f>E354+"$#REF!$#REF!"</f>
        <v>#VALUE!</v>
      </c>
      <c r="F414" s="396">
        <f>F407</f>
        <v>375425.38</v>
      </c>
      <c r="G414" s="396">
        <f>SUM(G407)</f>
        <v>6871.6</v>
      </c>
      <c r="H414" s="390">
        <f>H407</f>
        <v>17600</v>
      </c>
      <c r="I414" s="391">
        <v>21800</v>
      </c>
      <c r="J414" s="471">
        <f>J407</f>
        <v>21500</v>
      </c>
      <c r="K414" s="471">
        <f>K407</f>
        <v>11816.49</v>
      </c>
    </row>
    <row r="415" spans="1:11" ht="12" customHeight="1">
      <c r="A415" s="397" t="s">
        <v>208</v>
      </c>
      <c r="B415" s="398"/>
      <c r="C415" s="399"/>
      <c r="D415" s="400">
        <f>D409</f>
        <v>225</v>
      </c>
      <c r="E415" s="401">
        <f>E409</f>
        <v>236.25</v>
      </c>
      <c r="F415" s="402">
        <f>F411</f>
        <v>7408.92</v>
      </c>
      <c r="G415" s="403">
        <f>SUM(G411)</f>
        <v>1666.19</v>
      </c>
      <c r="H415" s="390">
        <f>H411</f>
        <v>0</v>
      </c>
      <c r="I415" s="391">
        <v>0</v>
      </c>
      <c r="J415" s="471">
        <v>0</v>
      </c>
      <c r="K415" s="471">
        <v>0</v>
      </c>
    </row>
    <row r="416" spans="1:11" ht="12" customHeight="1">
      <c r="A416" s="20"/>
      <c r="B416" s="46"/>
      <c r="C416" s="47"/>
      <c r="D416" s="53"/>
      <c r="E416" s="53"/>
      <c r="F416" s="404"/>
      <c r="G416" s="405"/>
      <c r="I416" s="11"/>
      <c r="J416" s="442"/>
      <c r="K416" s="442"/>
    </row>
    <row r="417" spans="1:11" ht="12" customHeight="1">
      <c r="A417" s="406" t="s">
        <v>211</v>
      </c>
      <c r="B417" s="368"/>
      <c r="C417" s="105"/>
      <c r="D417" s="407" t="e">
        <f>SUM(D413:D415)</f>
        <v>#VALUE!</v>
      </c>
      <c r="E417" s="408" t="e">
        <f>SUM(E413:E415)</f>
        <v>#VALUE!</v>
      </c>
      <c r="F417" s="409">
        <f>SUM(F413:F415)</f>
        <v>636909.4400000001</v>
      </c>
      <c r="G417" s="410">
        <f>SUM(G413:G415)</f>
        <v>291695.76999999996</v>
      </c>
      <c r="H417" s="411">
        <f>SUM(H413:H415)</f>
        <v>572669.1</v>
      </c>
      <c r="I417" s="7">
        <f>SUM(I413:I416)</f>
        <v>587394</v>
      </c>
      <c r="J417" s="436">
        <f>SUM(J413:J416)</f>
        <v>608851.3400000001</v>
      </c>
      <c r="K417" s="436">
        <f>SUM(K413:K416)</f>
        <v>651232.01</v>
      </c>
    </row>
    <row r="418" spans="1:8" ht="12" customHeight="1">
      <c r="A418" s="79"/>
      <c r="B418" s="412"/>
      <c r="C418" s="413"/>
      <c r="D418" s="3"/>
      <c r="E418" s="3"/>
      <c r="F418" s="4"/>
      <c r="G418" s="4"/>
      <c r="H418" s="78"/>
    </row>
    <row r="419" spans="1:7" ht="12" customHeight="1">
      <c r="A419" s="2"/>
      <c r="B419" s="38"/>
      <c r="C419" s="36"/>
      <c r="D419" s="2"/>
      <c r="E419" s="2"/>
      <c r="F419" s="4"/>
      <c r="G419" s="4"/>
    </row>
    <row r="420" spans="1:7" ht="12" customHeight="1">
      <c r="A420" s="2"/>
      <c r="B420" s="38"/>
      <c r="C420" s="414"/>
      <c r="D420" s="2"/>
      <c r="E420" s="2"/>
      <c r="F420" s="4"/>
      <c r="G420" s="4"/>
    </row>
    <row r="421" spans="2:4" ht="12" customHeight="1">
      <c r="B421" s="38"/>
      <c r="C421" s="106"/>
      <c r="D421" s="2"/>
    </row>
    <row r="422" spans="2:4" ht="12" customHeight="1">
      <c r="B422" s="38"/>
      <c r="C422" s="107"/>
      <c r="D422" s="2"/>
    </row>
    <row r="423" spans="2:4" ht="12" customHeight="1">
      <c r="B423" s="38"/>
      <c r="C423" s="107"/>
      <c r="D423" s="2"/>
    </row>
    <row r="424" spans="2:4" ht="12" customHeight="1">
      <c r="B424" s="38"/>
      <c r="C424" s="107"/>
      <c r="D424" s="2"/>
    </row>
    <row r="425" spans="2:7" ht="12" customHeight="1">
      <c r="B425" s="38"/>
      <c r="C425" s="107"/>
      <c r="D425" s="2"/>
      <c r="E425" s="2"/>
      <c r="F425" s="4"/>
      <c r="G425" s="4"/>
    </row>
    <row r="426" spans="2:7" ht="12" customHeight="1">
      <c r="B426" s="38"/>
      <c r="C426" s="107"/>
      <c r="D426" s="2"/>
      <c r="E426" s="2"/>
      <c r="F426" s="4"/>
      <c r="G426" s="4"/>
    </row>
    <row r="427" spans="2:7" ht="12" customHeight="1">
      <c r="B427" s="38"/>
      <c r="C427" s="107"/>
      <c r="D427" s="2"/>
      <c r="E427" s="2"/>
      <c r="F427" s="4"/>
      <c r="G427" s="4"/>
    </row>
    <row r="428" spans="2:7" ht="12" customHeight="1">
      <c r="B428" s="38"/>
      <c r="C428" s="107"/>
      <c r="D428" s="2"/>
      <c r="E428" s="2"/>
      <c r="F428" s="4"/>
      <c r="G428" s="4"/>
    </row>
    <row r="429" spans="2:7" ht="12" customHeight="1">
      <c r="B429" s="79"/>
      <c r="C429" s="2"/>
      <c r="D429" s="2"/>
      <c r="E429" s="2"/>
      <c r="F429" s="4"/>
      <c r="G429" s="4"/>
    </row>
    <row r="430" spans="2:7" ht="12" customHeight="1">
      <c r="B430" s="79"/>
      <c r="C430" s="2"/>
      <c r="D430" s="2"/>
      <c r="E430" s="2"/>
      <c r="F430" s="4"/>
      <c r="G430" s="4"/>
    </row>
    <row r="431" spans="2:7" ht="12" customHeight="1">
      <c r="B431" s="2"/>
      <c r="C431" s="415"/>
      <c r="D431" s="2"/>
      <c r="E431" s="2"/>
      <c r="F431" s="4"/>
      <c r="G431" s="4"/>
    </row>
    <row r="432" spans="2:7" ht="12" customHeight="1">
      <c r="B432" s="2"/>
      <c r="C432" s="415"/>
      <c r="D432" s="2"/>
      <c r="E432" s="2"/>
      <c r="F432" s="4"/>
      <c r="G432" s="4"/>
    </row>
    <row r="433" spans="2:7" ht="12" customHeight="1">
      <c r="B433" s="2"/>
      <c r="C433" s="4"/>
      <c r="D433" s="2"/>
      <c r="E433" s="2"/>
      <c r="F433" s="4"/>
      <c r="G433" s="4"/>
    </row>
    <row r="434" spans="2:7" ht="12" customHeight="1">
      <c r="B434" s="2"/>
      <c r="C434" s="4"/>
      <c r="D434" s="2"/>
      <c r="E434" s="2"/>
      <c r="F434" s="4"/>
      <c r="G434" s="4"/>
    </row>
    <row r="435" spans="2:7" ht="12" customHeight="1">
      <c r="B435" s="2"/>
      <c r="C435" s="4"/>
      <c r="D435" s="2"/>
      <c r="E435" s="2"/>
      <c r="F435" s="4"/>
      <c r="G435" s="4"/>
    </row>
    <row r="436" spans="2:7" ht="12" customHeight="1">
      <c r="B436" s="2"/>
      <c r="C436" s="2"/>
      <c r="D436" s="2"/>
      <c r="E436" s="2"/>
      <c r="F436" s="4"/>
      <c r="G436" s="4"/>
    </row>
    <row r="437" spans="2:7" ht="12" customHeight="1">
      <c r="B437" s="2"/>
      <c r="C437" s="2"/>
      <c r="D437" s="2"/>
      <c r="E437" s="2"/>
      <c r="F437" s="4"/>
      <c r="G437" s="4"/>
    </row>
    <row r="438" spans="2:7" ht="12" customHeight="1">
      <c r="B438" s="2"/>
      <c r="C438" s="2"/>
      <c r="D438" s="2"/>
      <c r="E438" s="2"/>
      <c r="F438" s="4"/>
      <c r="G438" s="4"/>
    </row>
    <row r="439" spans="2:7" ht="12" customHeight="1">
      <c r="B439" s="2"/>
      <c r="C439" s="79"/>
      <c r="D439" s="79"/>
      <c r="E439" s="79"/>
      <c r="F439" s="4"/>
      <c r="G439" s="4"/>
    </row>
    <row r="440" spans="2:7" ht="12" customHeight="1">
      <c r="B440" s="2"/>
      <c r="C440" s="2"/>
      <c r="D440" s="2"/>
      <c r="E440" s="2"/>
      <c r="F440" s="4"/>
      <c r="G440" s="4"/>
    </row>
    <row r="441" spans="2:7" ht="12" customHeight="1">
      <c r="B441" s="2"/>
      <c r="C441" s="2"/>
      <c r="D441" s="2"/>
      <c r="E441" s="2"/>
      <c r="F441" s="4"/>
      <c r="G441" s="4"/>
    </row>
    <row r="442" spans="2:7" ht="12" customHeight="1">
      <c r="B442" s="2"/>
      <c r="C442" s="2"/>
      <c r="D442" s="2"/>
      <c r="E442" s="2"/>
      <c r="F442" s="4"/>
      <c r="G442" s="4"/>
    </row>
    <row r="443" spans="2:7" ht="12" customHeight="1">
      <c r="B443" s="2"/>
      <c r="C443" s="2"/>
      <c r="D443" s="2"/>
      <c r="E443" s="2"/>
      <c r="F443" s="4"/>
      <c r="G443" s="4"/>
    </row>
    <row r="444" spans="2:7" ht="12" customHeight="1">
      <c r="B444" s="38"/>
      <c r="C444" s="36"/>
      <c r="D444" s="2"/>
      <c r="E444" s="2"/>
      <c r="F444" s="4"/>
      <c r="G444" s="4"/>
    </row>
  </sheetData>
  <sheetProtection selectLockedCells="1" selectUnlockedCells="1"/>
  <printOptions horizontalCentered="1"/>
  <pageMargins left="0.55" right="0.19652777777777777" top="0.4701388888888889" bottom="0.9840277777777777" header="0.5118055555555555" footer="0.5118055555555555"/>
  <pageSetup horizontalDpi="600" verticalDpi="600" orientation="landscape" paperSize="9" r:id="rId3"/>
  <headerFooter alignWithMargins="0">
    <oddFooter>&amp;L&amp;D&amp;R&amp;P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E7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6.375" style="425" customWidth="1"/>
    <col min="2" max="2" width="41.75390625" style="0" customWidth="1"/>
    <col min="3" max="4" width="11.75390625" style="495" customWidth="1"/>
    <col min="5" max="5" width="44.125" style="0" bestFit="1" customWidth="1"/>
  </cols>
  <sheetData>
    <row r="2" spans="1:4" ht="12.75">
      <c r="A2" s="427" t="s">
        <v>254</v>
      </c>
      <c r="B2" s="424" t="s">
        <v>255</v>
      </c>
      <c r="C2" s="496" t="s">
        <v>273</v>
      </c>
      <c r="D2" s="496" t="s">
        <v>274</v>
      </c>
    </row>
    <row r="3" ht="12.75">
      <c r="E3" s="424"/>
    </row>
    <row r="4" spans="1:5" ht="12.75">
      <c r="A4" s="427" t="s">
        <v>282</v>
      </c>
      <c r="B4" s="424"/>
      <c r="C4" s="496"/>
      <c r="D4" s="496"/>
      <c r="E4" s="424"/>
    </row>
    <row r="5" spans="1:5" ht="12.75">
      <c r="A5" s="427"/>
      <c r="B5" s="424"/>
      <c r="C5" s="496"/>
      <c r="D5" s="496"/>
      <c r="E5" s="424"/>
    </row>
    <row r="6" spans="1:5" ht="12.75">
      <c r="A6" s="427" t="s">
        <v>289</v>
      </c>
      <c r="B6" s="424"/>
      <c r="C6" s="496"/>
      <c r="D6" s="496"/>
      <c r="E6" s="424"/>
    </row>
    <row r="7" spans="1:5" ht="12.75">
      <c r="A7" s="427"/>
      <c r="B7" s="424"/>
      <c r="C7" s="496"/>
      <c r="D7" s="496"/>
      <c r="E7" s="424"/>
    </row>
    <row r="8" spans="1:4" ht="12.75">
      <c r="A8" s="426">
        <v>312012</v>
      </c>
      <c r="B8" t="s">
        <v>291</v>
      </c>
      <c r="C8" s="495">
        <v>306199</v>
      </c>
      <c r="D8" s="495">
        <v>317000</v>
      </c>
    </row>
    <row r="9" spans="1:5" ht="12.75">
      <c r="A9" s="427"/>
      <c r="B9" s="424"/>
      <c r="C9" s="496"/>
      <c r="D9" s="496"/>
      <c r="E9" s="424"/>
    </row>
    <row r="10" spans="1:4" ht="12.75">
      <c r="A10" s="427" t="s">
        <v>290</v>
      </c>
      <c r="B10" t="s">
        <v>284</v>
      </c>
      <c r="C10" s="495">
        <v>0</v>
      </c>
      <c r="D10" s="495">
        <v>9055.42</v>
      </c>
    </row>
    <row r="11" ht="12.75">
      <c r="B11" t="s">
        <v>285</v>
      </c>
    </row>
    <row r="12" ht="12.75">
      <c r="B12" t="s">
        <v>286</v>
      </c>
    </row>
    <row r="13" ht="12.75">
      <c r="B13" t="s">
        <v>287</v>
      </c>
    </row>
    <row r="15" ht="12.75">
      <c r="A15" s="427" t="s">
        <v>256</v>
      </c>
    </row>
    <row r="16" spans="1:5" ht="12.75">
      <c r="A16" s="427"/>
      <c r="B16" s="424"/>
      <c r="C16" s="496"/>
      <c r="D16" s="496"/>
      <c r="E16" s="424"/>
    </row>
    <row r="17" spans="1:5" ht="12.75">
      <c r="A17" s="427" t="s">
        <v>70</v>
      </c>
      <c r="B17" s="424"/>
      <c r="C17" s="496"/>
      <c r="D17" s="496"/>
      <c r="E17" s="424"/>
    </row>
    <row r="18" spans="1:5" ht="12.75">
      <c r="A18" s="427"/>
      <c r="B18" s="424"/>
      <c r="C18" s="496"/>
      <c r="D18" s="496"/>
      <c r="E18" s="424"/>
    </row>
    <row r="19" spans="1:5" ht="12.75">
      <c r="A19" s="427" t="s">
        <v>228</v>
      </c>
      <c r="B19" s="424"/>
      <c r="C19" s="496"/>
      <c r="D19" s="496"/>
      <c r="E19" s="424"/>
    </row>
    <row r="20" spans="1:4" ht="12.75">
      <c r="A20" s="426">
        <v>631001</v>
      </c>
      <c r="B20" t="s">
        <v>272</v>
      </c>
      <c r="C20" s="495">
        <v>256</v>
      </c>
      <c r="D20" s="495">
        <v>265</v>
      </c>
    </row>
    <row r="21" spans="1:4" ht="12.75">
      <c r="A21" s="426">
        <v>632001</v>
      </c>
      <c r="B21" t="s">
        <v>277</v>
      </c>
      <c r="C21" s="495">
        <v>5000</v>
      </c>
      <c r="D21" s="495">
        <v>6000</v>
      </c>
    </row>
    <row r="22" spans="1:4" ht="12.75">
      <c r="A22" s="426">
        <v>637003</v>
      </c>
      <c r="B22" t="s">
        <v>275</v>
      </c>
      <c r="C22" s="495">
        <v>1052</v>
      </c>
      <c r="D22" s="495">
        <v>1640</v>
      </c>
    </row>
    <row r="23" spans="1:4" ht="12.75">
      <c r="A23" s="426">
        <v>632002</v>
      </c>
      <c r="B23" t="s">
        <v>86</v>
      </c>
      <c r="C23" s="495">
        <v>100</v>
      </c>
      <c r="D23" s="495">
        <v>130</v>
      </c>
    </row>
    <row r="24" spans="1:4" ht="12.75">
      <c r="A24" s="426">
        <v>634003</v>
      </c>
      <c r="B24" t="s">
        <v>99</v>
      </c>
      <c r="C24" s="495">
        <v>750</v>
      </c>
      <c r="D24" s="495">
        <v>790</v>
      </c>
    </row>
    <row r="25" spans="1:4" ht="12.75">
      <c r="A25" s="426">
        <v>635002</v>
      </c>
      <c r="B25" t="s">
        <v>102</v>
      </c>
      <c r="C25" s="495">
        <v>700</v>
      </c>
      <c r="D25" s="495">
        <v>780</v>
      </c>
    </row>
    <row r="26" ht="12.75">
      <c r="A26" s="426"/>
    </row>
    <row r="27" ht="12.75">
      <c r="A27" s="474" t="s">
        <v>149</v>
      </c>
    </row>
    <row r="28" spans="1:4" ht="12.75">
      <c r="A28" s="426">
        <v>637004</v>
      </c>
      <c r="B28" t="s">
        <v>278</v>
      </c>
      <c r="C28" s="495">
        <v>30000</v>
      </c>
      <c r="D28" s="495">
        <v>32000</v>
      </c>
    </row>
    <row r="29" ht="12.75">
      <c r="A29" s="426"/>
    </row>
    <row r="30" ht="12.75">
      <c r="A30" s="474" t="s">
        <v>157</v>
      </c>
    </row>
    <row r="31" spans="1:4" ht="12.75">
      <c r="A31" s="426">
        <v>632001</v>
      </c>
      <c r="B31" t="s">
        <v>126</v>
      </c>
      <c r="C31" s="495">
        <v>15000</v>
      </c>
      <c r="D31" s="495">
        <v>16000</v>
      </c>
    </row>
    <row r="32" spans="1:4" ht="12.75">
      <c r="A32" s="426">
        <v>633006</v>
      </c>
      <c r="B32" t="s">
        <v>158</v>
      </c>
      <c r="C32" s="495">
        <v>800</v>
      </c>
      <c r="D32" s="495">
        <v>1400</v>
      </c>
    </row>
    <row r="33" spans="1:4" ht="12.75">
      <c r="A33" s="426">
        <v>635006</v>
      </c>
      <c r="B33" t="s">
        <v>159</v>
      </c>
      <c r="C33" s="495">
        <v>800</v>
      </c>
      <c r="D33" s="495">
        <v>1400</v>
      </c>
    </row>
    <row r="34" ht="12.75">
      <c r="A34" s="474"/>
    </row>
    <row r="35" ht="12.75">
      <c r="A35" s="474" t="s">
        <v>162</v>
      </c>
    </row>
    <row r="36" spans="1:4" ht="12.75">
      <c r="A36" s="426">
        <v>632001</v>
      </c>
      <c r="B36" t="s">
        <v>152</v>
      </c>
      <c r="C36" s="495">
        <v>300</v>
      </c>
      <c r="D36" s="495">
        <v>460</v>
      </c>
    </row>
    <row r="37" spans="1:4" ht="12.75">
      <c r="A37" s="426">
        <v>633006</v>
      </c>
      <c r="B37" t="s">
        <v>276</v>
      </c>
      <c r="C37" s="495">
        <v>700</v>
      </c>
      <c r="D37" s="495">
        <v>870</v>
      </c>
    </row>
    <row r="38" spans="1:4" ht="12.75">
      <c r="A38" s="426">
        <v>635006</v>
      </c>
      <c r="B38" t="s">
        <v>164</v>
      </c>
      <c r="C38" s="495">
        <v>500</v>
      </c>
      <c r="D38" s="495">
        <v>220</v>
      </c>
    </row>
    <row r="39" spans="1:4" ht="12.75">
      <c r="A39" s="426">
        <v>637027</v>
      </c>
      <c r="B39" t="s">
        <v>118</v>
      </c>
      <c r="C39" s="495">
        <v>300</v>
      </c>
      <c r="D39" s="495">
        <v>250</v>
      </c>
    </row>
    <row r="40" ht="12.75">
      <c r="A40" s="426"/>
    </row>
    <row r="41" ht="12.75">
      <c r="A41" s="474" t="s">
        <v>167</v>
      </c>
    </row>
    <row r="42" spans="1:4" ht="12.75">
      <c r="A42" s="426">
        <v>632001</v>
      </c>
      <c r="B42" t="s">
        <v>279</v>
      </c>
      <c r="C42" s="495">
        <v>2000</v>
      </c>
      <c r="D42" s="495">
        <v>2300</v>
      </c>
    </row>
    <row r="43" ht="12.75">
      <c r="A43" s="426"/>
    </row>
    <row r="44" ht="12.75">
      <c r="A44" s="474" t="s">
        <v>173</v>
      </c>
    </row>
    <row r="45" spans="1:4" ht="12.75">
      <c r="A45" s="426">
        <v>633009</v>
      </c>
      <c r="B45" t="s">
        <v>280</v>
      </c>
      <c r="C45" s="495">
        <v>280</v>
      </c>
      <c r="D45" s="495">
        <v>350</v>
      </c>
    </row>
    <row r="46" spans="1:4" ht="12.75">
      <c r="A46" s="426">
        <v>633016</v>
      </c>
      <c r="B46" t="s">
        <v>95</v>
      </c>
      <c r="C46" s="495">
        <v>100</v>
      </c>
      <c r="D46" s="495">
        <v>150</v>
      </c>
    </row>
    <row r="47" ht="12.75">
      <c r="A47" s="426"/>
    </row>
    <row r="48" ht="12.75">
      <c r="A48" s="474" t="s">
        <v>175</v>
      </c>
    </row>
    <row r="49" spans="1:4" ht="12.75">
      <c r="A49" s="426">
        <v>610</v>
      </c>
      <c r="B49" t="s">
        <v>71</v>
      </c>
      <c r="C49" s="495">
        <v>0</v>
      </c>
      <c r="D49" s="495">
        <v>7440.36</v>
      </c>
    </row>
    <row r="50" spans="1:4" ht="12.75">
      <c r="A50" s="426">
        <v>620</v>
      </c>
      <c r="B50" t="s">
        <v>72</v>
      </c>
      <c r="C50" s="495">
        <v>0</v>
      </c>
      <c r="D50" s="495">
        <v>2600.4</v>
      </c>
    </row>
    <row r="51" ht="12.75">
      <c r="A51" s="426"/>
    </row>
    <row r="52" ht="12.75">
      <c r="A52" s="474" t="s">
        <v>176</v>
      </c>
    </row>
    <row r="53" spans="1:4" ht="12.75">
      <c r="A53" s="426">
        <v>610</v>
      </c>
      <c r="B53" t="s">
        <v>71</v>
      </c>
      <c r="C53" s="495">
        <v>0</v>
      </c>
      <c r="D53" s="495">
        <v>18602.01</v>
      </c>
    </row>
    <row r="54" spans="1:4" ht="12.75">
      <c r="A54" s="426">
        <v>620</v>
      </c>
      <c r="B54" t="s">
        <v>72</v>
      </c>
      <c r="C54" s="495">
        <v>0</v>
      </c>
      <c r="D54" s="495">
        <v>6501.41</v>
      </c>
    </row>
    <row r="55" ht="12.75">
      <c r="A55" s="474"/>
    </row>
    <row r="56" spans="1:4" ht="12.75">
      <c r="A56" s="474" t="s">
        <v>290</v>
      </c>
      <c r="C56" s="495">
        <v>290199</v>
      </c>
      <c r="D56" s="495">
        <v>300752</v>
      </c>
    </row>
    <row r="57" ht="12.75">
      <c r="A57" s="474"/>
    </row>
    <row r="58" ht="12.75">
      <c r="A58" s="427" t="s">
        <v>185</v>
      </c>
    </row>
    <row r="59" ht="12.75">
      <c r="A59" s="427"/>
    </row>
    <row r="60" ht="12.75">
      <c r="A60" s="427" t="s">
        <v>228</v>
      </c>
    </row>
    <row r="61" spans="1:4" ht="12.75">
      <c r="A61" s="425">
        <v>711005</v>
      </c>
      <c r="B61" t="s">
        <v>283</v>
      </c>
      <c r="C61" s="495">
        <v>0</v>
      </c>
      <c r="D61" s="495">
        <v>2701</v>
      </c>
    </row>
    <row r="62" spans="1:4" ht="12.75">
      <c r="A62" s="425">
        <v>717002</v>
      </c>
      <c r="B62" t="s">
        <v>186</v>
      </c>
      <c r="C62" s="495">
        <v>4000</v>
      </c>
      <c r="D62" s="495">
        <v>0</v>
      </c>
    </row>
    <row r="64" ht="12.75">
      <c r="A64" s="427" t="s">
        <v>192</v>
      </c>
    </row>
    <row r="65" spans="1:4" ht="12.75">
      <c r="A65" s="425">
        <v>717002</v>
      </c>
      <c r="B65" t="s">
        <v>194</v>
      </c>
      <c r="C65" s="495">
        <v>6000</v>
      </c>
      <c r="D65" s="495">
        <v>0</v>
      </c>
    </row>
    <row r="66" spans="1:4" ht="12.75">
      <c r="A66" s="425">
        <v>719014</v>
      </c>
      <c r="B66" t="s">
        <v>133</v>
      </c>
      <c r="C66" s="495">
        <v>0</v>
      </c>
      <c r="D66" s="495">
        <v>2615.69</v>
      </c>
    </row>
    <row r="68" ht="12.75">
      <c r="A68" s="427" t="s">
        <v>201</v>
      </c>
    </row>
    <row r="69" spans="1:4" ht="12.75">
      <c r="A69" s="425">
        <v>717002</v>
      </c>
      <c r="B69" t="s">
        <v>202</v>
      </c>
      <c r="C69" s="495">
        <v>5000</v>
      </c>
      <c r="D69" s="495">
        <v>0</v>
      </c>
    </row>
    <row r="71" ht="12.75">
      <c r="A71" s="427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Marcela</cp:lastModifiedBy>
  <cp:lastPrinted>2014-12-04T10:57:47Z</cp:lastPrinted>
  <dcterms:created xsi:type="dcterms:W3CDTF">1997-01-24T11:07:25Z</dcterms:created>
  <dcterms:modified xsi:type="dcterms:W3CDTF">2014-12-04T19:03:56Z</dcterms:modified>
  <cp:category/>
  <cp:version/>
  <cp:contentType/>
  <cp:contentStatus/>
</cp:coreProperties>
</file>